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Médico" sheetId="3" r:id="rId1"/>
    <sheet name="Odontologo" sheetId="6" r:id="rId2"/>
    <sheet name="Aux Saúde Bucal" sheetId="7" r:id="rId3"/>
    <sheet name="MÉDICO2" sheetId="9" state="hidden" r:id="rId4"/>
    <sheet name="DENTISTA2" sheetId="12" state="hidden" r:id="rId5"/>
    <sheet name="ASB2" sheetId="14" state="hidden" r:id="rId6"/>
    <sheet name="Resumo Mão de Obra" sheetId="15" r:id="rId7"/>
  </sheets>
  <calcPr calcId="125725"/>
</workbook>
</file>

<file path=xl/calcChain.xml><?xml version="1.0" encoding="utf-8"?>
<calcChain xmlns="http://schemas.openxmlformats.org/spreadsheetml/2006/main">
  <c r="F5" i="15"/>
  <c r="C141" i="7"/>
  <c r="C141" i="6"/>
  <c r="F7" i="15"/>
  <c r="F6"/>
  <c r="C47" i="7"/>
  <c r="C51" s="1"/>
  <c r="K122" i="9"/>
  <c r="J117" i="14"/>
  <c r="J116"/>
  <c r="J116" i="12"/>
  <c r="J76"/>
  <c r="J75"/>
  <c r="L75"/>
  <c r="M88" i="9"/>
  <c r="M87"/>
  <c r="M86"/>
  <c r="Q79"/>
  <c r="P79"/>
  <c r="O76"/>
  <c r="N79"/>
  <c r="N76"/>
  <c r="F8" i="15" l="1"/>
  <c r="M79" i="9"/>
  <c r="K78" i="12"/>
  <c r="C10" i="6"/>
  <c r="C16" s="1"/>
  <c r="J32" i="12"/>
  <c r="J27"/>
  <c r="I27"/>
  <c r="J78" i="14"/>
  <c r="C10" i="7"/>
  <c r="C16" s="1"/>
  <c r="L88" i="9"/>
  <c r="K77"/>
  <c r="K76"/>
  <c r="J80" i="14"/>
  <c r="L57"/>
  <c r="K57"/>
  <c r="J32"/>
  <c r="J27"/>
  <c r="I27"/>
  <c r="I32" s="1"/>
  <c r="J57"/>
  <c r="M75" i="9"/>
  <c r="L75"/>
  <c r="L78"/>
  <c r="J28"/>
  <c r="K124" i="14"/>
  <c r="K122"/>
  <c r="J122"/>
  <c r="K117"/>
  <c r="K91"/>
  <c r="K80"/>
  <c r="J46"/>
  <c r="J50"/>
  <c r="J54"/>
  <c r="J43"/>
  <c r="J49" s="1"/>
  <c r="H39"/>
  <c r="B138"/>
  <c r="B136"/>
  <c r="B135"/>
  <c r="B134"/>
  <c r="B133"/>
  <c r="B132"/>
  <c r="H129"/>
  <c r="H118"/>
  <c r="H128" s="1"/>
  <c r="I109"/>
  <c r="I136" s="1"/>
  <c r="I96"/>
  <c r="I101"/>
  <c r="H96"/>
  <c r="I95"/>
  <c r="H91"/>
  <c r="I90"/>
  <c r="I61"/>
  <c r="I68" s="1"/>
  <c r="H53"/>
  <c r="H78" s="1"/>
  <c r="H80"/>
  <c r="J128" i="12"/>
  <c r="J126"/>
  <c r="K122"/>
  <c r="J122"/>
  <c r="J48"/>
  <c r="J49"/>
  <c r="J52"/>
  <c r="J45"/>
  <c r="J54"/>
  <c r="J43"/>
  <c r="J47" s="1"/>
  <c r="J38"/>
  <c r="J39" s="1"/>
  <c r="J37"/>
  <c r="B138"/>
  <c r="B136"/>
  <c r="B135"/>
  <c r="B134"/>
  <c r="B133"/>
  <c r="B132"/>
  <c r="H129"/>
  <c r="H118"/>
  <c r="H128" s="1"/>
  <c r="I109"/>
  <c r="I136" s="1"/>
  <c r="I96"/>
  <c r="I101"/>
  <c r="H96"/>
  <c r="I95"/>
  <c r="H91"/>
  <c r="I90"/>
  <c r="H74"/>
  <c r="I61"/>
  <c r="I68"/>
  <c r="H53"/>
  <c r="H80"/>
  <c r="H39"/>
  <c r="I32"/>
  <c r="I132"/>
  <c r="K127" i="9"/>
  <c r="J126"/>
  <c r="J125"/>
  <c r="J124"/>
  <c r="K81"/>
  <c r="J81"/>
  <c r="J69"/>
  <c r="J43"/>
  <c r="J48" s="1"/>
  <c r="J53"/>
  <c r="K37"/>
  <c r="B138"/>
  <c r="B136"/>
  <c r="B135"/>
  <c r="B134"/>
  <c r="B133"/>
  <c r="B132"/>
  <c r="H129"/>
  <c r="H118"/>
  <c r="I109"/>
  <c r="I136" s="1"/>
  <c r="H96"/>
  <c r="I95"/>
  <c r="I96" s="1"/>
  <c r="I101" s="1"/>
  <c r="I90"/>
  <c r="H91"/>
  <c r="I61"/>
  <c r="I68" s="1"/>
  <c r="H53"/>
  <c r="H78" s="1"/>
  <c r="H39"/>
  <c r="I32"/>
  <c r="J37" s="1"/>
  <c r="J39" s="1"/>
  <c r="I37"/>
  <c r="J38"/>
  <c r="C112" i="7"/>
  <c r="C135" s="1"/>
  <c r="C59"/>
  <c r="C40"/>
  <c r="C112" i="6"/>
  <c r="C135" s="1"/>
  <c r="C59"/>
  <c r="C40"/>
  <c r="C112" i="3"/>
  <c r="C135" s="1"/>
  <c r="C40"/>
  <c r="C59"/>
  <c r="C16"/>
  <c r="J52" i="9"/>
  <c r="J51"/>
  <c r="L38"/>
  <c r="J46"/>
  <c r="J50"/>
  <c r="J47"/>
  <c r="J45"/>
  <c r="J49"/>
  <c r="I38"/>
  <c r="I132"/>
  <c r="H128"/>
  <c r="I72" i="12"/>
  <c r="J74" s="1"/>
  <c r="I38"/>
  <c r="I37"/>
  <c r="I83"/>
  <c r="I86" s="1"/>
  <c r="L37" i="9"/>
  <c r="I39" i="12"/>
  <c r="I66" s="1"/>
  <c r="I74"/>
  <c r="J89"/>
  <c r="I87"/>
  <c r="I88"/>
  <c r="I72" i="14" l="1"/>
  <c r="I38"/>
  <c r="I83"/>
  <c r="I37"/>
  <c r="I39" s="1"/>
  <c r="I66" s="1"/>
  <c r="I132"/>
  <c r="J53" i="12"/>
  <c r="J50"/>
  <c r="J46"/>
  <c r="I39" i="9"/>
  <c r="J86" i="12"/>
  <c r="J90" s="1"/>
  <c r="I77"/>
  <c r="J85"/>
  <c r="J87"/>
  <c r="J78"/>
  <c r="J80" s="1"/>
  <c r="I72" i="9"/>
  <c r="I83"/>
  <c r="J51" i="12"/>
  <c r="J51" i="14"/>
  <c r="J47"/>
  <c r="I76" i="12"/>
  <c r="I75"/>
  <c r="I43"/>
  <c r="I85"/>
  <c r="I91" s="1"/>
  <c r="J88"/>
  <c r="J79"/>
  <c r="J77"/>
  <c r="J127" i="9"/>
  <c r="J52" i="14"/>
  <c r="J48"/>
  <c r="J45"/>
  <c r="C24" i="3"/>
  <c r="C25"/>
  <c r="C69"/>
  <c r="C71" s="1"/>
  <c r="C84"/>
  <c r="C66"/>
  <c r="C82"/>
  <c r="C81"/>
  <c r="C85"/>
  <c r="C131"/>
  <c r="C82" i="6"/>
  <c r="C84"/>
  <c r="C83"/>
  <c r="C81"/>
  <c r="C69"/>
  <c r="C66"/>
  <c r="C131"/>
  <c r="C25"/>
  <c r="C24"/>
  <c r="C84" i="7"/>
  <c r="C81"/>
  <c r="C85"/>
  <c r="C82"/>
  <c r="C66"/>
  <c r="C131"/>
  <c r="C24"/>
  <c r="C69"/>
  <c r="C25"/>
  <c r="I43" i="9"/>
  <c r="I66"/>
  <c r="H80"/>
  <c r="J78"/>
  <c r="I100" i="12" l="1"/>
  <c r="I102"/>
  <c r="I85" i="14"/>
  <c r="I88"/>
  <c r="I89"/>
  <c r="I86"/>
  <c r="I74"/>
  <c r="I77"/>
  <c r="I50" i="12"/>
  <c r="I48"/>
  <c r="I47"/>
  <c r="I45"/>
  <c r="I51"/>
  <c r="I46"/>
  <c r="I49"/>
  <c r="I52"/>
  <c r="I74" i="9"/>
  <c r="J77"/>
  <c r="J74"/>
  <c r="I77"/>
  <c r="J76"/>
  <c r="J79"/>
  <c r="J75"/>
  <c r="J86"/>
  <c r="J89"/>
  <c r="I85"/>
  <c r="I89"/>
  <c r="I86"/>
  <c r="I88"/>
  <c r="J87"/>
  <c r="J88"/>
  <c r="J85"/>
  <c r="J90" s="1"/>
  <c r="J53" i="14"/>
  <c r="I79" i="12"/>
  <c r="I78"/>
  <c r="J80" i="9"/>
  <c r="I43" i="14"/>
  <c r="C26" i="3"/>
  <c r="D32" s="1"/>
  <c r="C26" i="6"/>
  <c r="D33" s="1"/>
  <c r="C70" i="3"/>
  <c r="C57"/>
  <c r="C68"/>
  <c r="C67"/>
  <c r="C87"/>
  <c r="C70" i="6"/>
  <c r="C71"/>
  <c r="C67"/>
  <c r="C68"/>
  <c r="D37"/>
  <c r="D39"/>
  <c r="C87"/>
  <c r="C68" i="7"/>
  <c r="C67"/>
  <c r="C70"/>
  <c r="C71"/>
  <c r="C26"/>
  <c r="C87"/>
  <c r="I135" i="12"/>
  <c r="I48" i="9"/>
  <c r="I50"/>
  <c r="I46"/>
  <c r="I45"/>
  <c r="I47"/>
  <c r="I51"/>
  <c r="I49"/>
  <c r="I52"/>
  <c r="I52" i="14" l="1"/>
  <c r="I48"/>
  <c r="I49"/>
  <c r="I45"/>
  <c r="I50"/>
  <c r="I46"/>
  <c r="I51"/>
  <c r="I47"/>
  <c r="I76" i="9"/>
  <c r="I75"/>
  <c r="I53" i="12"/>
  <c r="I78" i="9"/>
  <c r="I79"/>
  <c r="I76" i="14"/>
  <c r="I80" s="1"/>
  <c r="I75"/>
  <c r="I91" i="9"/>
  <c r="I91" i="14"/>
  <c r="I79"/>
  <c r="I78"/>
  <c r="I80" i="12"/>
  <c r="I134" s="1"/>
  <c r="C57" i="6"/>
  <c r="D38" i="3"/>
  <c r="D39"/>
  <c r="D37"/>
  <c r="D34"/>
  <c r="D33"/>
  <c r="C72" i="6"/>
  <c r="C133" s="1"/>
  <c r="D35"/>
  <c r="D36" i="3"/>
  <c r="D35"/>
  <c r="D38" i="6"/>
  <c r="D32"/>
  <c r="D34"/>
  <c r="D36"/>
  <c r="C72" i="3"/>
  <c r="C133" s="1"/>
  <c r="C100"/>
  <c r="C102" s="1"/>
  <c r="C134"/>
  <c r="C100" i="6"/>
  <c r="C102" s="1"/>
  <c r="C134"/>
  <c r="C72" i="7"/>
  <c r="C133" s="1"/>
  <c r="C134"/>
  <c r="C100"/>
  <c r="C102" s="1"/>
  <c r="C57"/>
  <c r="D39"/>
  <c r="D33"/>
  <c r="D32"/>
  <c r="D38"/>
  <c r="D34"/>
  <c r="D37"/>
  <c r="D35"/>
  <c r="D36"/>
  <c r="I53" i="9"/>
  <c r="I67" s="1"/>
  <c r="I69" s="1"/>
  <c r="I134" i="14" l="1"/>
  <c r="I102" i="9"/>
  <c r="I135" s="1"/>
  <c r="I100"/>
  <c r="I102" i="14"/>
  <c r="I135" s="1"/>
  <c r="I100"/>
  <c r="I80" i="9"/>
  <c r="I134" s="1"/>
  <c r="I67" i="12"/>
  <c r="I69" s="1"/>
  <c r="J69"/>
  <c r="I53" i="14"/>
  <c r="I67" s="1"/>
  <c r="I69" s="1"/>
  <c r="I133" s="1"/>
  <c r="D40" i="3"/>
  <c r="C58" s="1"/>
  <c r="C60" s="1"/>
  <c r="C114" s="1"/>
  <c r="D40" i="6"/>
  <c r="C132" s="1"/>
  <c r="D40" i="7"/>
  <c r="I133" i="9"/>
  <c r="I137" s="1"/>
  <c r="I112"/>
  <c r="J116" l="1"/>
  <c r="J115"/>
  <c r="I117"/>
  <c r="I112" i="14"/>
  <c r="I137"/>
  <c r="I133" i="12"/>
  <c r="I137" s="1"/>
  <c r="I112"/>
  <c r="C132" i="3"/>
  <c r="D119"/>
  <c r="D120" s="1"/>
  <c r="C58" i="6"/>
  <c r="C60" s="1"/>
  <c r="C114" s="1"/>
  <c r="C58" i="7"/>
  <c r="C60" s="1"/>
  <c r="C132"/>
  <c r="I116" i="9"/>
  <c r="J122" s="1"/>
  <c r="J115" i="14" l="1"/>
  <c r="I116"/>
  <c r="J117" i="9"/>
  <c r="K117" s="1"/>
  <c r="I116" i="12"/>
  <c r="J115"/>
  <c r="J117"/>
  <c r="D122" i="3"/>
  <c r="D123"/>
  <c r="D119" i="6"/>
  <c r="D124" i="3"/>
  <c r="C114" i="7"/>
  <c r="I129" i="9"/>
  <c r="I118" s="1"/>
  <c r="I138" s="1"/>
  <c r="I139" s="1"/>
  <c r="I140" s="1"/>
  <c r="I142" s="1"/>
  <c r="I117" i="12" l="1"/>
  <c r="I129" s="1"/>
  <c r="I118" s="1"/>
  <c r="I138" s="1"/>
  <c r="I139" s="1"/>
  <c r="I140" s="1"/>
  <c r="I143" i="9" s="1"/>
  <c r="I145" s="1"/>
  <c r="I147" s="1"/>
  <c r="I128"/>
  <c r="I117" i="14"/>
  <c r="I129" s="1"/>
  <c r="I118" s="1"/>
  <c r="I138" s="1"/>
  <c r="I139" s="1"/>
  <c r="I141" s="1"/>
  <c r="I144" i="9" s="1"/>
  <c r="D125" i="3"/>
  <c r="C137" s="1"/>
  <c r="C138" s="1"/>
  <c r="C140" s="1"/>
  <c r="C141" s="1"/>
  <c r="D120" i="6"/>
  <c r="D123" s="1"/>
  <c r="D119" i="7"/>
  <c r="I128" i="14" l="1"/>
  <c r="I128" i="12"/>
  <c r="D122" i="6"/>
  <c r="D125" s="1"/>
  <c r="C137" s="1"/>
  <c r="C138" s="1"/>
  <c r="D124"/>
  <c r="D120" i="7"/>
  <c r="D122" s="1"/>
  <c r="D123" l="1"/>
  <c r="D124"/>
  <c r="D125" l="1"/>
  <c r="C137" s="1"/>
  <c r="C138" s="1"/>
</calcChain>
</file>

<file path=xl/sharedStrings.xml><?xml version="1.0" encoding="utf-8"?>
<sst xmlns="http://schemas.openxmlformats.org/spreadsheetml/2006/main" count="5234" uniqueCount="244">
  <si>
    <t>Adicional Noturno</t>
  </si>
  <si>
    <t>Total</t>
  </si>
  <si>
    <t>SEBRAE</t>
  </si>
  <si>
    <t>INCRA</t>
  </si>
  <si>
    <t>FGTS</t>
  </si>
  <si>
    <t>Insumos Diversos</t>
  </si>
  <si>
    <t>Custos Indiretos, Tributos e Lucro</t>
  </si>
  <si>
    <t>Custos Indiretos</t>
  </si>
  <si>
    <t>Tributos</t>
  </si>
  <si>
    <t>Lucro</t>
  </si>
  <si>
    <t>Módulo 1 - Composição da Remuneração</t>
  </si>
  <si>
    <t>Composição da Remuneração</t>
  </si>
  <si>
    <t>Valor (R$)</t>
  </si>
  <si>
    <t>A</t>
  </si>
  <si>
    <t>B</t>
  </si>
  <si>
    <t>C</t>
  </si>
  <si>
    <t>Adicional de Insalubridade</t>
  </si>
  <si>
    <t>D</t>
  </si>
  <si>
    <t>E</t>
  </si>
  <si>
    <t>Adicional de Hora Noturna Reduzida</t>
  </si>
  <si>
    <t>F</t>
  </si>
  <si>
    <t>G</t>
  </si>
  <si>
    <t>Outros (especificar)</t>
  </si>
  <si>
    <t>Módulo 2 -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</si>
  <si>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</si>
  <si>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</si>
  <si>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</si>
  <si>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</si>
  <si>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</si>
  <si>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</si>
  <si>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</si>
  <si>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INSS</t>
  </si>
  <si>
    <t>Salário Educação</t>
  </si>
  <si>
    <t>SESC ou SESI</t>
  </si>
  <si>
    <t>SENAI - SENAC</t>
  </si>
  <si>
    <t>H</t>
  </si>
  <si>
    <t xml:space="preserve">Total </t>
  </si>
  <si>
    <t>Submódulo 2.3 - Benefícios Mensais e Diários.</t>
  </si>
  <si>
    <t>2.3</t>
  </si>
  <si>
    <t>Benefícios Mensais e Diários</t>
  </si>
  <si>
    <t>Transporte</t>
  </si>
  <si>
    <t>Auxílio-Refeição/Alimentação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</si>
  <si>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</si>
  <si>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</si>
  <si>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</si>
  <si>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</si>
  <si>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Módulo 4 - Custo de Reposição do Profissional Ausente</t>
  </si>
  <si>
    <t>Submódulo 4.1 - Ausências Legais</t>
  </si>
  <si>
    <t>4.1</t>
  </si>
  <si>
    <t>Ausências Legais</t>
  </si>
  <si>
    <t>Afastamento Maternidade</t>
  </si>
  <si>
    <t>Submódulo 4.2 - Intrajornada</t>
  </si>
  <si>
    <t>4.2</t>
  </si>
  <si>
    <t>Intrajornada</t>
  </si>
  <si>
    <t>Quadro-Resumo do Módulo 4 - Custo de Reposição do Profissional Ausente</t>
  </si>
  <si>
    <t>Custo de Reposição do Profissional Ausente</t>
  </si>
  <si>
    <t>Módulo 5 - Insumos Diversos</t>
  </si>
  <si>
    <t>Uniformes</t>
  </si>
  <si>
    <t>Materiais</t>
  </si>
  <si>
    <t>Equipamentos</t>
  </si>
  <si>
    <t>Módulo 6 - Custos Indiretos, Tributos e Lucro</t>
  </si>
  <si>
    <t>2. QUADRO-RESUMO DO CUSTO POR EMPREGADO</t>
  </si>
  <si>
    <t>Mão de obra vinculada à execução contratual (valor por empregado)</t>
  </si>
  <si>
    <t>Subtotal (A + B +C+ D+E)</t>
  </si>
  <si>
    <t>Módulo 6 – Custos Indiretos, Tributos e Lucro</t>
  </si>
  <si>
    <t xml:space="preserve">Valor Total por Empregado </t>
  </si>
  <si>
    <t>PLANILHA DE CUSTOS E FORMAÇÃO DE PREÇOS</t>
  </si>
  <si>
    <t>MODELO PARA A CONSOLIDAÇÃO E APRESENTAÇÃO DE PROPOSTAS</t>
  </si>
  <si>
    <t>Com ajustes após publicação da Lei n° 13.467, de 2017.</t>
  </si>
  <si>
    <t>Intervalo para repouso e alimentação</t>
  </si>
  <si>
    <t>ISS</t>
  </si>
  <si>
    <t>COFINS</t>
  </si>
  <si>
    <t>PIS</t>
  </si>
  <si>
    <t>TOTAL MÓDULOS (1 + 2 + 3 + 4 + 5)</t>
  </si>
  <si>
    <t>Aviso Prévio Trabalhado (1,94%)</t>
  </si>
  <si>
    <t>13º (décimo terceiro) Salário (8,33%)</t>
  </si>
  <si>
    <t>Férias e Adicional de Férias (12,10%)</t>
  </si>
  <si>
    <t>ASB</t>
  </si>
  <si>
    <t>ANEXO VII IN 07/2018 MPDG</t>
  </si>
  <si>
    <t>Nº DO PROCESSO: 0000320-71.2019.4.01.8002 SEI</t>
  </si>
  <si>
    <t>LICITAÇÃO Nº 02/2019</t>
  </si>
  <si>
    <t>Discriminação dos Serviços</t>
  </si>
  <si>
    <t>Data de apresentação da proposta</t>
  </si>
  <si>
    <t>Município</t>
  </si>
  <si>
    <t>MANAUS</t>
  </si>
  <si>
    <t>Ano do Acordo, Convenção ou Dissídio Coletivo (AM000025/2019)</t>
  </si>
  <si>
    <t>Nº de meses de execução contratual</t>
  </si>
  <si>
    <t>Identificação do Serviço</t>
  </si>
  <si>
    <t>Tipo de Serviço</t>
  </si>
  <si>
    <t>Unidade de Medida</t>
  </si>
  <si>
    <t>Quantidade total a contratar (em função da unidade de medida)</t>
  </si>
  <si>
    <t>Copeiragem</t>
  </si>
  <si>
    <t>Posto</t>
  </si>
  <si>
    <t>05 POSTOS</t>
  </si>
  <si>
    <t>Dados para composição dos custos referentes à mão-de-obra</t>
  </si>
  <si>
    <t>Tipo de serviço (mesmo serviço com características distintas)</t>
  </si>
  <si>
    <t>Limpeza e Conservação</t>
  </si>
  <si>
    <t>Classificação Brasileira de Ocupações (CBO)</t>
  </si>
  <si>
    <t>5134-25</t>
  </si>
  <si>
    <t>Salário Nominativo da Categoria Profissional</t>
  </si>
  <si>
    <t>Categoria profissional (vinculada à execução contratual)</t>
  </si>
  <si>
    <t>MÉDICO</t>
  </si>
  <si>
    <t>Data base da categoria (dia/mês/ano)</t>
  </si>
  <si>
    <t>01.01.2019</t>
  </si>
  <si>
    <t>Nota 1:  A planilha deverá ser calculada considerando o valor mensal do empregado</t>
  </si>
  <si>
    <t>MÓDULO 1 - COMPOSIÇÃO DA REMUNERAÇÃO</t>
  </si>
  <si>
    <t>COMPOSIÇÃO DA REMUNERAÇÃO</t>
  </si>
  <si>
    <t>%</t>
  </si>
  <si>
    <t>VALOR (R$)</t>
  </si>
  <si>
    <t>Salário Base</t>
  </si>
  <si>
    <t xml:space="preserve">Adicional Periculosidade </t>
  </si>
  <si>
    <t>Adicional Insalubridade</t>
  </si>
  <si>
    <t>TOTAL DO MÓDULO 1</t>
  </si>
  <si>
    <t>Nota 1: O Módulo 1 refere-se ao valor mensal devido ao empregado pela prestação do serviço no período de 12 meses.</t>
  </si>
  <si>
    <t>MÓDULO 2 – ENCARGOS E BENEFÍCIOS ANUAIS, MENSAIS E DIÁRIOS</t>
  </si>
  <si>
    <t>Submódulo 2.1 - 13º Salário, Férias e Adicional de Férias</t>
  </si>
  <si>
    <r>
      <t>13 (Décimo-terceiro) salário</t>
    </r>
    <r>
      <rPr>
        <sz val="10"/>
        <color indexed="10"/>
        <rFont val="Times New Roman"/>
        <family val="1"/>
      </rPr>
      <t xml:space="preserve">   </t>
    </r>
    <r>
      <rPr>
        <sz val="10"/>
        <color indexed="10"/>
        <rFont val="Times New Roman"/>
        <family val="1"/>
      </rPr>
      <t xml:space="preserve">Cálculo do valor = Rem/12  CONTA VINCULADA </t>
    </r>
    <r>
      <rPr>
        <sz val="10"/>
        <color indexed="10"/>
        <rFont val="Times New Roman"/>
        <family val="1"/>
      </rPr>
      <t xml:space="preserve">   </t>
    </r>
  </si>
  <si>
    <r>
      <t xml:space="preserve">Férias e Adicional de Férias </t>
    </r>
    <r>
      <rPr>
        <sz val="10"/>
        <color indexed="10"/>
        <rFont val="Times New Roman"/>
        <family val="1"/>
      </rPr>
      <t xml:space="preserve"> [((1/11)+((1/3)/11)] (CONTA VINCULADA)</t>
    </r>
  </si>
  <si>
    <t>TOTAL SUBMÓDULO 2.1</t>
  </si>
  <si>
    <r>
      <rPr>
        <sz val="10"/>
        <color indexed="10"/>
        <rFont val="Times New Roman"/>
        <family val="1"/>
      </rPr>
      <t xml:space="preserve">Nota 1:  Como a planilha de custos e formação de preços é calculada mensalmente, provisiona-se proporcionalmente 1/12 (um doze avos) dos valores referentes à gratificação natalina, férias e adicional de férias;
Nota 2:  O adicional de férias contido no Submódulo 2.1 corresponde a 1/3 (um terço) da remuneração que por sua vez é dividido por 12 (doze) conforme Nota 1 acima;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</t>
    </r>
    <r>
      <rPr>
        <b/>
        <u/>
        <sz val="10"/>
        <color indexed="10"/>
        <rFont val="Times New Roman"/>
        <family val="1"/>
      </rPr>
      <t>Nota 3  Levando em consideração a vigência contratual prevista no art. 57 da Lei nº 8.666, de 23 de junho de 1993, a rubrica férias tem como objetivo principal suprir a necessidade do pagamento das férias remuneradas ao final do contrato de 12 meses. Esta rubrica, quando da prorrogação contratual, torna-se custo não renovável. (incerido em 24/09/2018, IN 07/2018)</t>
    </r>
  </si>
  <si>
    <t>Submódulo 2.2 - Encargos Previdenciários (GPS), Fundo de Garantia por Tempo de Serviço (FGTS) e outras contribuições  (BASE DE CALCULO MODULO I + SUBMÓDULO 2.1)</t>
  </si>
  <si>
    <t>Submódulo 2.2 - GPS, FGTS e Outras Contribuições</t>
  </si>
  <si>
    <t xml:space="preserve">INSS </t>
  </si>
  <si>
    <t xml:space="preserve">Salário Educação </t>
  </si>
  <si>
    <t>SAT (Seguro Acidente de Trabalho)</t>
  </si>
  <si>
    <t xml:space="preserve">SENAI - SENAC </t>
  </si>
  <si>
    <t xml:space="preserve">SEBRAE </t>
  </si>
  <si>
    <t xml:space="preserve">INCRA </t>
  </si>
  <si>
    <t xml:space="preserve">FGTS </t>
  </si>
  <si>
    <t>TOTAL SUBMÓDULO 2.2</t>
  </si>
  <si>
    <r>
      <t xml:space="preserve">Nota 1: Os percentuais dos encargos previdenciários, do FGTS e demais contribuições são aqueles estabelecidos pela legislação vigente;
Nota 2: O SAT a depender do grau de risco do serviço irá variar entre 1%, para risco leve, de 2% para risco médio, e de 3% para risco grave;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10"/>
        <rFont val="Times New Roman"/>
        <family val="1"/>
      </rPr>
      <t>Nota 3: Esses percentuais incidem sobre o Módulo 1, o Submódulo 2.1</t>
    </r>
    <r>
      <rPr>
        <sz val="10"/>
        <rFont val="Times New Roman"/>
        <family val="1"/>
      </rPr>
      <t xml:space="preserve">. </t>
    </r>
    <r>
      <rPr>
        <sz val="10"/>
        <color indexed="10"/>
        <rFont val="Times New Roman"/>
        <family val="1"/>
      </rPr>
      <t>(incerido em 24/09/2018, IN 07/2018)</t>
    </r>
  </si>
  <si>
    <t>Submódulo 2.3 - Benefícios Mensais e Diários</t>
  </si>
  <si>
    <t xml:space="preserve">Transporte </t>
  </si>
  <si>
    <t>-</t>
  </si>
  <si>
    <t xml:space="preserve">Auxílio-Refeição/Alimentação </t>
  </si>
  <si>
    <t xml:space="preserve">Assistência Social e Familiar </t>
  </si>
  <si>
    <t>Cesta Básica</t>
  </si>
  <si>
    <t>TOTAL SUBMÓDULO 2.3</t>
  </si>
  <si>
    <t>Nota 1: O valor informado deverá ser o custo real do benefício (descontado o valor eventualmente pago pelo empregado).                            Nota 2: Observar a previsão dos benefícios contidos em Acordos, Convenções e Dissídios Coletivos de Trabalho e atentar-se ao disposto no art. 6º desta Instrução Normativa.</t>
  </si>
  <si>
    <t>QUADRO-RESUMO DO MÓDULO 2 - ENCARGOS, BENEFÍCIOS ANUAIS, MENSAIS E DIÁRIOS</t>
  </si>
  <si>
    <t>Módulo 2 - Encargos, Benefícios Anuais, Mensais e Diários</t>
  </si>
  <si>
    <t>13º Salário, Férias e Adicional de Férias</t>
  </si>
  <si>
    <t>GPS, FGTS e Outras Contribuições</t>
  </si>
  <si>
    <t>TOTAL DO MÓDULO 2</t>
  </si>
  <si>
    <t>MÓDULO 3 – PROVISÃO PARA RESCISÃO</t>
  </si>
  <si>
    <t xml:space="preserve"> (BASE DE CALCULO MODULO I + SUBMÓDULO 2.1)</t>
  </si>
  <si>
    <t>PROVISÃO PARA RESCISÃO</t>
  </si>
  <si>
    <r>
      <t xml:space="preserve">Aviso Prévio Indenizado </t>
    </r>
    <r>
      <rPr>
        <sz val="10"/>
        <color indexed="10"/>
        <rFont val="Times New Roman"/>
        <family val="1"/>
      </rPr>
      <t>Cálculo do valor = {Rem/12 + 13º/12=(Rem/12)/12 + Férias/12=(Rem/12)/12 + (1/3xFérias)/12=1/3x[(Rem/12)/12]} x (30/30=1) x 5% de rotatividade anual - Os reflexos de 13º, F e 1/3F são referentes a 1 mês de APInd - Na prorrogação, poderão ser considerados 3 dias conforme Lei nº 12.506/2011, dependendo da análise do nº de ocorrências deste evento no período.</t>
    </r>
  </si>
  <si>
    <t>Incidência do FGTS sobre Aviso Prévio Indenizado</t>
  </si>
  <si>
    <r>
      <t xml:space="preserve">Multa do FGTS e Contribuição Social sobre o Aviso Prévio Indenizado </t>
    </r>
    <r>
      <rPr>
        <sz val="10"/>
        <color indexed="10"/>
        <rFont val="Times New Roman"/>
        <family val="1"/>
      </rPr>
      <t xml:space="preserve">(Cálculo do valor = [50%x8%x(Rem+13º+Férias+1/3xFérias)]x5% de rotatividade     </t>
    </r>
  </si>
  <si>
    <r>
      <t xml:space="preserve">Aviso Prévio Trabalhado </t>
    </r>
    <r>
      <rPr>
        <sz val="10"/>
        <color indexed="10"/>
        <rFont val="Times New Roman"/>
        <family val="1"/>
      </rPr>
      <t xml:space="preserve"> (negociar extinção/redução na 1ª prorrogação)  Cálculo do valor= [(Rem/30)x7]/12 meses do contratox100% dos empregados - ao final do contrato.</t>
    </r>
  </si>
  <si>
    <t>Incidência dos encargos do submódulo 2.2 sobre Aviso Prévio Trabalhado</t>
  </si>
  <si>
    <r>
      <t xml:space="preserve">Multa do FGTS e Contribuição Social sobre o Aviso Prévio Trabalhado. </t>
    </r>
    <r>
      <rPr>
        <sz val="10"/>
        <color indexed="10"/>
        <rFont val="Times New Roman"/>
        <family val="1"/>
      </rPr>
      <t>Cálculo do valor = [50%(40%fgts e 10% contribuição)x8%x(Rem+13º+Férias+1/3xFérias)]x100% dos empregados.</t>
    </r>
  </si>
  <si>
    <t>TOTAL DO MÓDULO 3</t>
  </si>
  <si>
    <t>MÓDULO 4 – CUSTO DE REPOSIÇÃO DO PROFISSIONAL AUSENTE</t>
  </si>
  <si>
    <t>BC= Base de cálculo (Módulo 1 + Módulo 2 + Módulo 3)</t>
  </si>
  <si>
    <t>Submódulo 4.1 - Substituto nas Ausências Legais</t>
  </si>
  <si>
    <t xml:space="preserve">Substituto na cobertura de Férias ((FÉRIAS/12+13º/12+((1/3TERÇO DE FÉRIAS)/12 ))/12. CONTA VINCULADA  </t>
  </si>
  <si>
    <r>
      <t xml:space="preserve">Substituto na cobertura de Ausências Legais    </t>
    </r>
    <r>
      <rPr>
        <sz val="10"/>
        <color indexed="10"/>
        <rFont val="Times New Roman"/>
        <family val="1"/>
      </rPr>
      <t xml:space="preserve"> Cálculo do valor = [(BC/30)x1dias]/12 </t>
    </r>
  </si>
  <si>
    <r>
      <t xml:space="preserve">Substituto na cobertura de Licença Paternidade </t>
    </r>
    <r>
      <rPr>
        <sz val="10"/>
        <color indexed="10"/>
        <rFont val="Times New Roman"/>
        <family val="1"/>
      </rPr>
      <t>Cálculo do valor = {[(BC/30)x5dias]/12}x2%</t>
    </r>
  </si>
  <si>
    <r>
      <t>Substituto na cobertura de Ausência por Acidente de Trabalho</t>
    </r>
    <r>
      <rPr>
        <sz val="10"/>
        <color indexed="10"/>
        <rFont val="Times New Roman"/>
        <family val="1"/>
      </rPr>
      <t xml:space="preserve">     </t>
    </r>
    <r>
      <rPr>
        <sz val="10"/>
        <color indexed="10"/>
        <rFont val="Times New Roman"/>
        <family val="1"/>
      </rPr>
      <t xml:space="preserve"> Cálculo do valor = {[(BC/30)x15dias]/12}x1% </t>
    </r>
  </si>
  <si>
    <r>
      <t xml:space="preserve">Substituto na cobertura de Afastamento Maternidade  </t>
    </r>
    <r>
      <rPr>
        <sz val="10"/>
        <color indexed="10"/>
        <rFont val="Times New Roman"/>
        <family val="1"/>
      </rPr>
      <t>Cálculo do valor = {[(BC)/12]x(4/12)}x2%</t>
    </r>
  </si>
  <si>
    <t>Substituto na cobertura de Outras ausências (especificar)</t>
  </si>
  <si>
    <t>TOTAL SUBMÓDULO 4.1</t>
  </si>
  <si>
    <r>
      <t xml:space="preserve">Nota 1: Os itens que contemplam o módulo 4 se referem ao custo dos dias trabalhados pelo repositor/substituto, quando o empregado alocado na prestação de serviço estiver ausente, conforme as previsões estabelecidas na legislação. (Redação dada pela Instrução Normativa nº 7, de 2018).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10"/>
        <rFont val="Times New Roman"/>
        <family val="1"/>
      </rPr>
      <t>Nota 2: Haverá a incidência do Submódulo 2.2 sobre esse módulo. (Revogado pela Instrução Normativa nº 7, de 2018)</t>
    </r>
  </si>
  <si>
    <t>Submódulo 4.2 - Substituto  Intrajornada</t>
  </si>
  <si>
    <t>Substituto na cobertura de Intervalo para repouso ou alimentaçãoIntervalo para Repouso ou Alimentação</t>
  </si>
  <si>
    <t>TOTAL SUBMÓDULO 4.2</t>
  </si>
  <si>
    <t>QUADRO-RESUMO DO MÓDULO 4 - CUSTO DE REPOSIÇÃO DO PROFISSIONAL AUSENTE</t>
  </si>
  <si>
    <t xml:space="preserve"> Substituto nas Ausências LegaisAusências Legais</t>
  </si>
  <si>
    <t>Substituto  Intrajornada</t>
  </si>
  <si>
    <t>TOTAL DO MÓDULO 4</t>
  </si>
  <si>
    <t>MÓDULO 5 – INSUMOS DIVERSOS</t>
  </si>
  <si>
    <t>INSUMOS DIVERSOS</t>
  </si>
  <si>
    <t xml:space="preserve">Uniformes </t>
  </si>
  <si>
    <t>TOTAL DO MÓDULO 5</t>
  </si>
  <si>
    <t>Custo direto: Somatório dos Módulos 1+2+3+4+5</t>
  </si>
  <si>
    <t>MÓDULO 6 – CUSTOS INDIRETOS, TRIBUTOS E LUCRO</t>
  </si>
  <si>
    <t>CUSTOS INDIRETOS, TRIBUTOS E LUCRO</t>
  </si>
  <si>
    <t>C.1 Tributos Federais</t>
  </si>
  <si>
    <t xml:space="preserve">       PIS</t>
  </si>
  <si>
    <t xml:space="preserve">        COFINS</t>
  </si>
  <si>
    <t xml:space="preserve">        Outros (especificar)</t>
  </si>
  <si>
    <t>C.2 Tributos Estaduais</t>
  </si>
  <si>
    <t>(Especificar)</t>
  </si>
  <si>
    <t>C.3 Tributos Municipais</t>
  </si>
  <si>
    <t xml:space="preserve">        ISS</t>
  </si>
  <si>
    <t>TOTAL DO MÓDULO 6</t>
  </si>
  <si>
    <t>QUADRO RESUMO DO CUSTO POR EMPREGADO</t>
  </si>
  <si>
    <t>Mão-de-Obra vinculada à execução contratual (valor por empregado)</t>
  </si>
  <si>
    <t>Subtotal (A + B + C + D + E)</t>
  </si>
  <si>
    <t>PREÇO TOTAL POR EMPREGADO</t>
  </si>
  <si>
    <t>DENTISTA</t>
  </si>
  <si>
    <t>IN-CJF01/2013</t>
  </si>
  <si>
    <t>Aviso Prévio Indenizado (0,42%)</t>
  </si>
  <si>
    <t>Incidência do FGTS sobre o Aviso Prévio Indenizado (8%)</t>
  </si>
  <si>
    <t>Nota 1: Os percentuais dos encargos previdenciários, do FGTS e demais contribuições são aqueles estabelecidos pela legislação vigente.</t>
  </si>
  <si>
    <r>
      <t>Nota 1:</t>
    </r>
    <r>
      <rPr>
        <sz val="12"/>
        <color rgb="FF000000"/>
        <rFont val="Arial"/>
        <family val="2"/>
      </rPr>
      <t> Os percentuais dos encargos previdenciários, do FGTS e demais contribuições são aqueles estabelecidos pela legislação vigente.</t>
    </r>
  </si>
  <si>
    <t xml:space="preserve">Adicional de Periculosidade </t>
  </si>
  <si>
    <t>13º (décimo terceiro) Salário (1/12=8,33%)</t>
  </si>
  <si>
    <t>Férias e Adicional de Férias (12,10%, conforme IN 05/2017)</t>
  </si>
  <si>
    <t>Transporte (22*2*3,8-(6% do salário base)</t>
  </si>
  <si>
    <t>Aviso Prévio Indenizado (0,42%= (1/12)*5%)</t>
  </si>
  <si>
    <t>Incidência do FGTS sobre o Aviso Prévio Indenizado (8% x C68)</t>
  </si>
  <si>
    <t>Multa do FGTS e contribuição social sobre o Aviso Prévio Indenizado (4%)(40% + 10%) * 8% * C68</t>
  </si>
  <si>
    <t>Multa do FGTS e contribuição social sobre o Aviso Prévio Trabalhado (4%) (40% + 10%) * 8% * C71</t>
  </si>
  <si>
    <t>Férias (8,93%)= 5/56</t>
  </si>
  <si>
    <t>Férias (8,93%)=  5/56</t>
  </si>
  <si>
    <t>Ausências Legais (0,82%)= 2,96 / 30 / 12</t>
  </si>
  <si>
    <t>Licença-Paternidade (0,17%)= ((20 ÷ 30) ÷ 12) * 0,015 "Estimativa para 1,5% dos empregados"</t>
  </si>
  <si>
    <t>Licença-Paternidade(0,17%)= ((20 ÷ 30) ÷ 12) * 0,015 "Estimativa para 1,5% dos empregados"</t>
  </si>
  <si>
    <t>Ausência por acidente de trabalho (0,03%)= ((15 ÷ 30) ÷ 12) * 0,08</t>
  </si>
  <si>
    <t>Ausência por acidente de trabalho (0,03%) ((15 ÷ 30) ÷ 12) * 0,08</t>
  </si>
  <si>
    <t>Ausência por acidente de trabalho (0,03)= ((15 ÷ 30) ÷ 12) * 0,08</t>
  </si>
  <si>
    <t>Incidência do FGTS sobre o Aviso Prévio Indenizado ( 8% x C68)</t>
  </si>
  <si>
    <t>Multa do FGTS e contribuição social sobre o Aviso Prévio Indenizado (4%)=(4%)(40% + 10%) * 8% * C68</t>
  </si>
  <si>
    <t>Multa do FGTS e contribuição social sobre o Aviso Prévio Trabalhado (4%)=(4%) (40% + 10%) * 8% * C71</t>
  </si>
  <si>
    <t>Multa do FGTS e contribuição social sobre o Aviso Prévio Trabalhado (4%)(4%) (40% + 10%) * 8% * C71</t>
  </si>
  <si>
    <t>Incidência do submódulo 2.2 sobre o Aviso Prévio Trabalhado (C40 * C71)</t>
  </si>
  <si>
    <t>Incidência do submódulo 2.2 sobre o Aviso Prévio Trabalhado (34,80%*1,94%)=(C40 * C71)</t>
  </si>
  <si>
    <t>Afastamento Maternidade (0,03%)=(0,0144*0,1*0,4509*6/12)</t>
  </si>
  <si>
    <t>Custos Indiretos*</t>
  </si>
  <si>
    <t>Lucro**</t>
  </si>
  <si>
    <t>RAT</t>
  </si>
  <si>
    <t>Benefício (especificar)</t>
  </si>
  <si>
    <t>C.1</t>
  </si>
  <si>
    <t>C.2</t>
  </si>
  <si>
    <t>C.3</t>
  </si>
  <si>
    <t>Salário-Base*</t>
  </si>
  <si>
    <t>Adicional de Insalubridade (40%, 20% ou 10% do salário mínimo)**</t>
  </si>
  <si>
    <t>Adicional de Periculosidade**</t>
  </si>
  <si>
    <t>Serviços</t>
  </si>
  <si>
    <t>Jornada</t>
  </si>
  <si>
    <t>Qtde. de Postos</t>
  </si>
  <si>
    <r>
      <t xml:space="preserve">Valor Mensal </t>
    </r>
    <r>
      <rPr>
        <b/>
        <sz val="11"/>
        <color indexed="8"/>
        <rFont val="Calibri"/>
        <family val="2"/>
        <scheme val="minor"/>
      </rPr>
      <t xml:space="preserve"> Total (R$)</t>
    </r>
  </si>
  <si>
    <r>
      <t>Valor Anual</t>
    </r>
    <r>
      <rPr>
        <b/>
        <sz val="11"/>
        <color indexed="8"/>
        <rFont val="Calibri"/>
        <family val="2"/>
        <scheme val="minor"/>
      </rPr>
      <t xml:space="preserve"> (R$)</t>
    </r>
  </si>
  <si>
    <t>20 h</t>
  </si>
  <si>
    <t>30 h</t>
  </si>
  <si>
    <t>Valor Mensal Total por Empregado</t>
  </si>
  <si>
    <t>Valor Anual Total por Empregado</t>
  </si>
  <si>
    <t>Médico</t>
  </si>
  <si>
    <t>Cirurgião Dentista</t>
  </si>
  <si>
    <t>TOTAL GLOBAL ANUAL</t>
  </si>
  <si>
    <t>MÃO DE OBRA JF-AM PREGÃO 03/2019</t>
  </si>
</sst>
</file>

<file path=xl/styles.xml><?xml version="1.0" encoding="utf-8"?>
<styleSheet xmlns="http://schemas.openxmlformats.org/spreadsheetml/2006/main">
  <numFmts count="10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\-??_);_(@_)"/>
    <numFmt numFmtId="166" formatCode="_(* #,##0.00_);_(* \(#,##0.00\);_(* &quot;-&quot;??_);_(@_)"/>
    <numFmt numFmtId="167" formatCode="_-[$R$-416]* #,##0.00_-;\-[$R$-416]* #,##0.00_-;_-[$R$-416]* &quot;-&quot;??_-;_-@_-"/>
    <numFmt numFmtId="168" formatCode="_-[$R$-416]\ * #,##0.00_-;\-[$R$-416]\ * #,##0.00_-;_-[$R$-416]\ * &quot;-&quot;??_-;_-@_-"/>
    <numFmt numFmtId="169" formatCode="&quot;R$ &quot;#,##0.00_);[Red]\(&quot;R$ &quot;#,##0.00\)"/>
    <numFmt numFmtId="170" formatCode="0.000%"/>
    <numFmt numFmtId="171" formatCode="_-* #,##0.000000_-;\-* #,##0.000000_-;_-* &quot;-&quot;??_-;_-@_-"/>
  </numFmts>
  <fonts count="5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u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64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 tint="0.14999847407452621"/>
      <name val="Times New Roman"/>
      <family val="1"/>
    </font>
    <font>
      <b/>
      <sz val="10"/>
      <color rgb="FFFF0000"/>
      <name val="Times New Roman"/>
      <family val="1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sz val="10"/>
      <color rgb="FFFF0000"/>
      <name val="Times New Roman"/>
      <family val="1"/>
    </font>
    <font>
      <b/>
      <sz val="10"/>
      <color rgb="FF000000"/>
      <name val="Arial1"/>
    </font>
    <font>
      <sz val="10"/>
      <color rgb="FF000000"/>
      <name val="Arial1"/>
    </font>
    <font>
      <sz val="9"/>
      <color rgb="FF000000"/>
      <name val="Arial1"/>
    </font>
    <font>
      <sz val="6"/>
      <color theme="0"/>
      <name val="Arial1"/>
    </font>
    <font>
      <b/>
      <sz val="6"/>
      <color theme="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Times New Roman"/>
      <family val="1"/>
    </font>
    <font>
      <sz val="18"/>
      <color theme="0"/>
      <name val="Times New Roman"/>
      <family val="1"/>
    </font>
    <font>
      <sz val="12"/>
      <color rgb="FF0000FF"/>
      <name val="Times New Roman"/>
      <family val="1"/>
    </font>
    <font>
      <b/>
      <sz val="11"/>
      <color rgb="FF000000"/>
      <name val="Arial"/>
      <family val="2"/>
    </font>
    <font>
      <sz val="11"/>
      <color rgb="FF0000FF"/>
      <name val="Calibri"/>
      <family val="2"/>
      <scheme val="minor"/>
    </font>
    <font>
      <b/>
      <sz val="12"/>
      <color rgb="FF0000FF"/>
      <name val="Times New Roman"/>
      <family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FF"/>
        <bgColor indexed="31"/>
      </patternFill>
    </fill>
    <fill>
      <patternFill patternType="solid">
        <fgColor rgb="FFFFFF00"/>
        <bgColor indexed="31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4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32" applyNumberFormat="0" applyAlignment="0" applyProtection="0"/>
    <xf numFmtId="0" fontId="11" fillId="22" borderId="33" applyNumberFormat="0" applyAlignment="0" applyProtection="0"/>
    <xf numFmtId="0" fontId="12" fillId="0" borderId="34" applyNumberFormat="0" applyFill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13" fillId="29" borderId="32" applyNumberFormat="0" applyAlignment="0" applyProtection="0"/>
    <xf numFmtId="0" fontId="14" fillId="30" borderId="0" applyNumberFormat="0" applyBorder="0" applyAlignment="0" applyProtection="0"/>
    <xf numFmtId="44" fontId="7" fillId="0" borderId="0" applyFont="0" applyFill="0" applyBorder="0" applyAlignment="0" applyProtection="0"/>
    <xf numFmtId="0" fontId="15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2" borderId="35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21" borderId="36" applyNumberFormat="0" applyAlignment="0" applyProtection="0"/>
    <xf numFmtId="43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7" applyNumberFormat="0" applyFill="0" applyAlignment="0" applyProtection="0"/>
    <xf numFmtId="0" fontId="22" fillId="0" borderId="38" applyNumberFormat="0" applyFill="0" applyAlignment="0" applyProtection="0"/>
    <xf numFmtId="0" fontId="23" fillId="0" borderId="3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40" applyNumberFormat="0" applyFill="0" applyAlignment="0" applyProtection="0"/>
    <xf numFmtId="165" fontId="1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316">
    <xf numFmtId="0" fontId="0" fillId="0" borderId="0" xfId="0"/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vertical="center" wrapText="1"/>
    </xf>
    <xf numFmtId="0" fontId="25" fillId="0" borderId="4" xfId="0" applyFont="1" applyBorder="1" applyAlignment="1">
      <alignment horizontal="center" vertical="center" wrapText="1"/>
    </xf>
    <xf numFmtId="10" fontId="25" fillId="0" borderId="4" xfId="0" applyNumberFormat="1" applyFont="1" applyBorder="1" applyAlignment="1">
      <alignment horizontal="center" vertical="center" wrapText="1"/>
    </xf>
    <xf numFmtId="0" fontId="25" fillId="0" borderId="4" xfId="0" applyFont="1" applyBorder="1" applyAlignment="1">
      <alignment horizontal="justify" vertical="center" wrapText="1"/>
    </xf>
    <xf numFmtId="0" fontId="26" fillId="0" borderId="2" xfId="0" applyFont="1" applyBorder="1" applyAlignment="1">
      <alignment vertical="center" wrapText="1"/>
    </xf>
    <xf numFmtId="0" fontId="25" fillId="0" borderId="0" xfId="0" applyFont="1"/>
    <xf numFmtId="0" fontId="26" fillId="0" borderId="3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167" fontId="25" fillId="0" borderId="4" xfId="0" applyNumberFormat="1" applyFont="1" applyBorder="1" applyAlignment="1">
      <alignment horizontal="center" vertical="center" wrapText="1"/>
    </xf>
    <xf numFmtId="10" fontId="25" fillId="33" borderId="4" xfId="0" applyNumberFormat="1" applyFont="1" applyFill="1" applyBorder="1" applyAlignment="1">
      <alignment horizontal="center" vertical="center" wrapText="1"/>
    </xf>
    <xf numFmtId="167" fontId="25" fillId="0" borderId="4" xfId="0" applyNumberFormat="1" applyFont="1" applyBorder="1" applyAlignment="1">
      <alignment vertical="center" wrapText="1"/>
    </xf>
    <xf numFmtId="167" fontId="27" fillId="34" borderId="0" xfId="65" applyNumberFormat="1" applyFont="1" applyFill="1" applyBorder="1" applyAlignment="1">
      <alignment horizontal="center" vertical="center"/>
    </xf>
    <xf numFmtId="168" fontId="25" fillId="0" borderId="4" xfId="0" applyNumberFormat="1" applyFont="1" applyBorder="1" applyAlignment="1">
      <alignment horizontal="center" vertical="center" wrapText="1"/>
    </xf>
    <xf numFmtId="43" fontId="7" fillId="0" borderId="0" xfId="57" applyFont="1"/>
    <xf numFmtId="43" fontId="0" fillId="0" borderId="0" xfId="0" applyNumberFormat="1"/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distributed"/>
    </xf>
    <xf numFmtId="169" fontId="3" fillId="0" borderId="5" xfId="0" applyNumberFormat="1" applyFont="1" applyBorder="1" applyAlignment="1">
      <alignment horizontal="center"/>
    </xf>
    <xf numFmtId="0" fontId="28" fillId="33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14" fontId="3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5" xfId="0" applyFont="1" applyBorder="1"/>
    <xf numFmtId="164" fontId="29" fillId="0" borderId="5" xfId="31" applyNumberFormat="1" applyFont="1" applyBorder="1"/>
    <xf numFmtId="10" fontId="3" fillId="0" borderId="5" xfId="50" applyNumberFormat="1" applyFont="1" applyBorder="1" applyAlignment="1">
      <alignment horizontal="center"/>
    </xf>
    <xf numFmtId="164" fontId="3" fillId="0" borderId="5" xfId="31" applyNumberFormat="1" applyFont="1" applyBorder="1"/>
    <xf numFmtId="0" fontId="2" fillId="0" borderId="5" xfId="0" applyFont="1" applyFill="1" applyBorder="1" applyAlignment="1">
      <alignment horizontal="center"/>
    </xf>
    <xf numFmtId="10" fontId="3" fillId="0" borderId="5" xfId="5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30" fillId="0" borderId="5" xfId="31" applyNumberFormat="1" applyFont="1" applyBorder="1" applyAlignment="1"/>
    <xf numFmtId="0" fontId="2" fillId="0" borderId="0" xfId="0" applyFont="1" applyBorder="1" applyAlignment="1">
      <alignment horizontal="center"/>
    </xf>
    <xf numFmtId="164" fontId="3" fillId="0" borderId="0" xfId="31" applyNumberFormat="1" applyFont="1" applyBorder="1" applyAlignment="1"/>
    <xf numFmtId="10" fontId="3" fillId="0" borderId="5" xfId="0" applyNumberFormat="1" applyFont="1" applyBorder="1" applyAlignment="1">
      <alignment horizontal="center"/>
    </xf>
    <xf numFmtId="2" fontId="29" fillId="0" borderId="5" xfId="0" applyNumberFormat="1" applyFont="1" applyBorder="1"/>
    <xf numFmtId="10" fontId="3" fillId="35" borderId="5" xfId="0" applyNumberFormat="1" applyFont="1" applyFill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166" fontId="30" fillId="0" borderId="5" xfId="57" applyNumberFormat="1" applyFont="1" applyBorder="1"/>
    <xf numFmtId="1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/>
    <xf numFmtId="164" fontId="2" fillId="33" borderId="9" xfId="0" applyNumberFormat="1" applyFont="1" applyFill="1" applyBorder="1" applyAlignment="1">
      <alignment vertical="center" wrapText="1"/>
    </xf>
    <xf numFmtId="0" fontId="2" fillId="36" borderId="5" xfId="0" applyFont="1" applyFill="1" applyBorder="1" applyAlignment="1">
      <alignment horizontal="center"/>
    </xf>
    <xf numFmtId="166" fontId="29" fillId="0" borderId="5" xfId="57" applyNumberFormat="1" applyFont="1" applyBorder="1"/>
    <xf numFmtId="170" fontId="3" fillId="0" borderId="5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166" fontId="30" fillId="0" borderId="10" xfId="57" applyNumberFormat="1" applyFont="1" applyBorder="1"/>
    <xf numFmtId="10" fontId="2" fillId="36" borderId="5" xfId="0" applyNumberFormat="1" applyFont="1" applyFill="1" applyBorder="1" applyAlignment="1">
      <alignment horizontal="center"/>
    </xf>
    <xf numFmtId="2" fontId="3" fillId="0" borderId="5" xfId="0" applyNumberFormat="1" applyFont="1" applyBorder="1" applyAlignment="1">
      <alignment horizontal="right"/>
    </xf>
    <xf numFmtId="2" fontId="2" fillId="0" borderId="5" xfId="0" applyNumberFormat="1" applyFont="1" applyBorder="1"/>
    <xf numFmtId="0" fontId="31" fillId="0" borderId="8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166" fontId="29" fillId="0" borderId="5" xfId="57" applyNumberFormat="1" applyFont="1" applyFill="1" applyBorder="1"/>
    <xf numFmtId="166" fontId="3" fillId="0" borderId="5" xfId="57" applyNumberFormat="1" applyFont="1" applyFill="1" applyBorder="1"/>
    <xf numFmtId="166" fontId="30" fillId="0" borderId="5" xfId="57" applyNumberFormat="1" applyFont="1" applyFill="1" applyBorder="1"/>
    <xf numFmtId="0" fontId="2" fillId="37" borderId="11" xfId="0" applyFont="1" applyFill="1" applyBorder="1" applyAlignment="1">
      <alignment vertical="top"/>
    </xf>
    <xf numFmtId="164" fontId="2" fillId="38" borderId="11" xfId="0" applyNumberFormat="1" applyFont="1" applyFill="1" applyBorder="1" applyAlignment="1">
      <alignment vertical="top"/>
    </xf>
    <xf numFmtId="0" fontId="2" fillId="35" borderId="5" xfId="0" applyFont="1" applyFill="1" applyBorder="1" applyAlignment="1">
      <alignment horizontal="center"/>
    </xf>
    <xf numFmtId="10" fontId="3" fillId="35" borderId="5" xfId="0" applyNumberFormat="1" applyFont="1" applyFill="1" applyBorder="1" applyAlignment="1">
      <alignment horizontal="center" vertical="center"/>
    </xf>
    <xf numFmtId="2" fontId="29" fillId="35" borderId="5" xfId="0" applyNumberFormat="1" applyFont="1" applyFill="1" applyBorder="1" applyAlignment="1">
      <alignment vertical="center"/>
    </xf>
    <xf numFmtId="10" fontId="2" fillId="35" borderId="5" xfId="0" applyNumberFormat="1" applyFont="1" applyFill="1" applyBorder="1" applyAlignment="1">
      <alignment horizontal="center"/>
    </xf>
    <xf numFmtId="2" fontId="30" fillId="35" borderId="5" xfId="0" applyNumberFormat="1" applyFont="1" applyFill="1" applyBorder="1"/>
    <xf numFmtId="4" fontId="2" fillId="33" borderId="12" xfId="0" applyNumberFormat="1" applyFont="1" applyFill="1" applyBorder="1" applyAlignment="1">
      <alignment horizontal="right" vertical="center" wrapText="1"/>
    </xf>
    <xf numFmtId="2" fontId="3" fillId="0" borderId="5" xfId="0" applyNumberFormat="1" applyFont="1" applyBorder="1" applyAlignment="1">
      <alignment vertical="center"/>
    </xf>
    <xf numFmtId="2" fontId="30" fillId="0" borderId="5" xfId="0" applyNumberFormat="1" applyFont="1" applyBorder="1"/>
    <xf numFmtId="0" fontId="2" fillId="39" borderId="5" xfId="0" applyFont="1" applyFill="1" applyBorder="1" applyAlignment="1">
      <alignment horizontal="center"/>
    </xf>
    <xf numFmtId="2" fontId="3" fillId="0" borderId="5" xfId="0" applyNumberFormat="1" applyFont="1" applyBorder="1"/>
    <xf numFmtId="2" fontId="3" fillId="0" borderId="5" xfId="0" applyNumberFormat="1" applyFont="1" applyFill="1" applyBorder="1"/>
    <xf numFmtId="2" fontId="30" fillId="0" borderId="5" xfId="0" applyNumberFormat="1" applyFont="1" applyFill="1" applyBorder="1"/>
    <xf numFmtId="0" fontId="2" fillId="40" borderId="5" xfId="0" applyFont="1" applyFill="1" applyBorder="1" applyAlignment="1">
      <alignment horizontal="center"/>
    </xf>
    <xf numFmtId="10" fontId="2" fillId="0" borderId="8" xfId="0" applyNumberFormat="1" applyFont="1" applyBorder="1" applyAlignment="1">
      <alignment horizontal="center"/>
    </xf>
    <xf numFmtId="2" fontId="2" fillId="0" borderId="11" xfId="0" applyNumberFormat="1" applyFont="1" applyBorder="1"/>
    <xf numFmtId="0" fontId="32" fillId="41" borderId="13" xfId="0" applyFont="1" applyFill="1" applyBorder="1" applyAlignment="1">
      <alignment vertical="center"/>
    </xf>
    <xf numFmtId="164" fontId="32" fillId="41" borderId="14" xfId="0" applyNumberFormat="1" applyFont="1" applyFill="1" applyBorder="1" applyAlignment="1">
      <alignment vertical="center"/>
    </xf>
    <xf numFmtId="10" fontId="3" fillId="0" borderId="5" xfId="0" applyNumberFormat="1" applyFont="1" applyBorder="1" applyAlignment="1"/>
    <xf numFmtId="166" fontId="3" fillId="0" borderId="5" xfId="57" applyNumberFormat="1" applyFont="1" applyBorder="1"/>
    <xf numFmtId="10" fontId="33" fillId="42" borderId="41" xfId="0" applyNumberFormat="1" applyFont="1" applyFill="1" applyBorder="1" applyAlignment="1">
      <alignment horizontal="center" vertical="center"/>
    </xf>
    <xf numFmtId="10" fontId="33" fillId="0" borderId="15" xfId="0" applyNumberFormat="1" applyFont="1" applyFill="1" applyBorder="1" applyAlignment="1">
      <alignment horizontal="center" vertical="center"/>
    </xf>
    <xf numFmtId="10" fontId="33" fillId="0" borderId="16" xfId="0" applyNumberFormat="1" applyFont="1" applyFill="1" applyBorder="1" applyAlignment="1">
      <alignment vertical="center"/>
    </xf>
    <xf numFmtId="10" fontId="33" fillId="42" borderId="42" xfId="0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/>
    </xf>
    <xf numFmtId="10" fontId="33" fillId="0" borderId="42" xfId="0" applyNumberFormat="1" applyFont="1" applyFill="1" applyBorder="1" applyAlignment="1">
      <alignment horizontal="center" vertical="center"/>
    </xf>
    <xf numFmtId="10" fontId="33" fillId="0" borderId="5" xfId="0" applyNumberFormat="1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left" vertical="center"/>
    </xf>
    <xf numFmtId="10" fontId="33" fillId="0" borderId="14" xfId="0" applyNumberFormat="1" applyFont="1" applyFill="1" applyBorder="1" applyAlignment="1">
      <alignment vertical="center"/>
    </xf>
    <xf numFmtId="10" fontId="33" fillId="0" borderId="41" xfId="0" applyNumberFormat="1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left" vertical="center"/>
    </xf>
    <xf numFmtId="10" fontId="3" fillId="0" borderId="5" xfId="50" applyNumberFormat="1" applyFont="1" applyBorder="1" applyAlignment="1"/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10" fontId="33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>
      <alignment vertical="center"/>
    </xf>
    <xf numFmtId="171" fontId="35" fillId="0" borderId="0" xfId="57" applyNumberFormat="1" applyFont="1" applyFill="1" applyBorder="1" applyAlignment="1">
      <alignment horizontal="center" vertical="center"/>
    </xf>
    <xf numFmtId="2" fontId="36" fillId="0" borderId="0" xfId="0" applyNumberFormat="1" applyFont="1" applyFill="1" applyBorder="1"/>
    <xf numFmtId="0" fontId="3" fillId="0" borderId="5" xfId="0" applyFont="1" applyFill="1" applyBorder="1" applyAlignment="1">
      <alignment horizontal="center"/>
    </xf>
    <xf numFmtId="2" fontId="29" fillId="0" borderId="5" xfId="0" applyNumberFormat="1" applyFont="1" applyFill="1" applyBorder="1"/>
    <xf numFmtId="166" fontId="2" fillId="0" borderId="5" xfId="57" applyNumberFormat="1" applyFont="1" applyFill="1" applyBorder="1"/>
    <xf numFmtId="166" fontId="2" fillId="0" borderId="5" xfId="57" applyNumberFormat="1" applyFont="1" applyBorder="1"/>
    <xf numFmtId="164" fontId="30" fillId="43" borderId="5" xfId="31" applyNumberFormat="1" applyFont="1" applyFill="1" applyBorder="1"/>
    <xf numFmtId="164" fontId="0" fillId="0" borderId="0" xfId="0" applyNumberFormat="1"/>
    <xf numFmtId="164" fontId="30" fillId="43" borderId="10" xfId="31" applyNumberFormat="1" applyFont="1" applyFill="1" applyBorder="1"/>
    <xf numFmtId="164" fontId="24" fillId="44" borderId="1" xfId="0" applyNumberFormat="1" applyFont="1" applyFill="1" applyBorder="1"/>
    <xf numFmtId="0" fontId="18" fillId="0" borderId="0" xfId="0" applyFont="1"/>
    <xf numFmtId="43" fontId="18" fillId="0" borderId="0" xfId="57" applyFont="1"/>
    <xf numFmtId="166" fontId="30" fillId="0" borderId="5" xfId="58" applyFont="1" applyBorder="1"/>
    <xf numFmtId="166" fontId="29" fillId="0" borderId="5" xfId="58" applyFont="1" applyBorder="1"/>
    <xf numFmtId="166" fontId="30" fillId="0" borderId="10" xfId="58" applyFont="1" applyBorder="1"/>
    <xf numFmtId="166" fontId="29" fillId="0" borderId="5" xfId="58" applyFont="1" applyFill="1" applyBorder="1"/>
    <xf numFmtId="166" fontId="3" fillId="0" borderId="5" xfId="58" applyFont="1" applyFill="1" applyBorder="1"/>
    <xf numFmtId="166" fontId="30" fillId="0" borderId="5" xfId="58" applyFont="1" applyFill="1" applyBorder="1"/>
    <xf numFmtId="166" fontId="3" fillId="0" borderId="5" xfId="58" applyFont="1" applyBorder="1"/>
    <xf numFmtId="171" fontId="35" fillId="0" borderId="0" xfId="58" applyNumberFormat="1" applyFont="1" applyFill="1" applyBorder="1" applyAlignment="1">
      <alignment horizontal="center" vertical="center"/>
    </xf>
    <xf numFmtId="166" fontId="2" fillId="0" borderId="5" xfId="58" applyFont="1" applyFill="1" applyBorder="1"/>
    <xf numFmtId="166" fontId="2" fillId="0" borderId="5" xfId="58" applyFont="1" applyBorder="1"/>
    <xf numFmtId="2" fontId="0" fillId="0" borderId="0" xfId="0" applyNumberFormat="1"/>
    <xf numFmtId="164" fontId="24" fillId="0" borderId="1" xfId="0" applyNumberFormat="1" applyFont="1" applyBorder="1"/>
    <xf numFmtId="43" fontId="24" fillId="0" borderId="0" xfId="57" applyFont="1"/>
    <xf numFmtId="44" fontId="7" fillId="0" borderId="0" xfId="31" applyFont="1"/>
    <xf numFmtId="164" fontId="37" fillId="0" borderId="0" xfId="0" applyNumberFormat="1" applyFont="1"/>
    <xf numFmtId="43" fontId="38" fillId="0" borderId="0" xfId="0" applyNumberFormat="1" applyFont="1"/>
    <xf numFmtId="10" fontId="29" fillId="0" borderId="5" xfId="0" applyNumberFormat="1" applyFont="1" applyBorder="1" applyAlignment="1">
      <alignment horizontal="center" vertical="center"/>
    </xf>
    <xf numFmtId="43" fontId="7" fillId="0" borderId="0" xfId="57" applyFont="1"/>
    <xf numFmtId="10" fontId="29" fillId="35" borderId="5" xfId="0" applyNumberFormat="1" applyFont="1" applyFill="1" applyBorder="1" applyAlignment="1">
      <alignment horizontal="center" vertical="center"/>
    </xf>
    <xf numFmtId="10" fontId="29" fillId="35" borderId="5" xfId="0" applyNumberFormat="1" applyFont="1" applyFill="1" applyBorder="1" applyAlignment="1">
      <alignment horizontal="center"/>
    </xf>
    <xf numFmtId="2" fontId="29" fillId="0" borderId="5" xfId="0" applyNumberFormat="1" applyFont="1" applyBorder="1" applyAlignment="1">
      <alignment vertical="center"/>
    </xf>
    <xf numFmtId="2" fontId="29" fillId="35" borderId="5" xfId="0" applyNumberFormat="1" applyFont="1" applyFill="1" applyBorder="1"/>
    <xf numFmtId="2" fontId="29" fillId="0" borderId="5" xfId="0" applyNumberFormat="1" applyFont="1" applyBorder="1" applyAlignment="1">
      <alignment horizontal="right"/>
    </xf>
    <xf numFmtId="2" fontId="30" fillId="44" borderId="5" xfId="0" applyNumberFormat="1" applyFont="1" applyFill="1" applyBorder="1"/>
    <xf numFmtId="10" fontId="2" fillId="44" borderId="10" xfId="0" applyNumberFormat="1" applyFont="1" applyFill="1" applyBorder="1" applyAlignment="1">
      <alignment horizontal="center"/>
    </xf>
    <xf numFmtId="166" fontId="30" fillId="44" borderId="10" xfId="58" applyFont="1" applyFill="1" applyBorder="1"/>
    <xf numFmtId="167" fontId="41" fillId="0" borderId="4" xfId="0" applyNumberFormat="1" applyFont="1" applyBorder="1" applyAlignment="1">
      <alignment horizontal="center" vertical="center" wrapText="1"/>
    </xf>
    <xf numFmtId="168" fontId="25" fillId="0" borderId="0" xfId="0" applyNumberFormat="1" applyFont="1"/>
    <xf numFmtId="10" fontId="31" fillId="35" borderId="5" xfId="0" applyNumberFormat="1" applyFont="1" applyFill="1" applyBorder="1" applyAlignment="1">
      <alignment horizontal="center"/>
    </xf>
    <xf numFmtId="2" fontId="31" fillId="35" borderId="5" xfId="0" applyNumberFormat="1" applyFont="1" applyFill="1" applyBorder="1"/>
    <xf numFmtId="10" fontId="31" fillId="35" borderId="5" xfId="0" applyNumberFormat="1" applyFont="1" applyFill="1" applyBorder="1" applyAlignment="1">
      <alignment horizontal="center" vertical="center"/>
    </xf>
    <xf numFmtId="2" fontId="31" fillId="35" borderId="5" xfId="0" applyNumberFormat="1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10" fontId="25" fillId="0" borderId="0" xfId="0" applyNumberFormat="1" applyFont="1" applyBorder="1" applyAlignment="1">
      <alignment horizontal="center" vertical="center" wrapText="1"/>
    </xf>
    <xf numFmtId="167" fontId="41" fillId="0" borderId="0" xfId="0" applyNumberFormat="1" applyFont="1" applyBorder="1" applyAlignment="1">
      <alignment horizontal="center" vertical="center" wrapText="1"/>
    </xf>
    <xf numFmtId="0" fontId="42" fillId="0" borderId="0" xfId="0" applyFont="1"/>
    <xf numFmtId="10" fontId="43" fillId="0" borderId="0" xfId="46" applyNumberFormat="1" applyFont="1" applyAlignment="1">
      <alignment horizontal="center"/>
    </xf>
    <xf numFmtId="43" fontId="0" fillId="0" borderId="0" xfId="57" applyFont="1"/>
    <xf numFmtId="0" fontId="26" fillId="0" borderId="0" xfId="0" applyFont="1"/>
    <xf numFmtId="10" fontId="26" fillId="0" borderId="0" xfId="0" applyNumberFormat="1" applyFont="1" applyBorder="1" applyAlignment="1">
      <alignment horizontal="center" vertical="center" wrapText="1"/>
    </xf>
    <xf numFmtId="167" fontId="44" fillId="0" borderId="0" xfId="0" applyNumberFormat="1" applyFont="1" applyBorder="1" applyAlignment="1">
      <alignment horizontal="center" vertical="center" wrapText="1"/>
    </xf>
    <xf numFmtId="0" fontId="45" fillId="0" borderId="0" xfId="0" applyFont="1"/>
    <xf numFmtId="168" fontId="25" fillId="0" borderId="1" xfId="0" applyNumberFormat="1" applyFont="1" applyBorder="1"/>
    <xf numFmtId="167" fontId="47" fillId="0" borderId="4" xfId="0" applyNumberFormat="1" applyFont="1" applyBorder="1" applyAlignment="1">
      <alignment horizontal="center" vertical="center" wrapText="1"/>
    </xf>
    <xf numFmtId="167" fontId="48" fillId="0" borderId="4" xfId="0" applyNumberFormat="1" applyFont="1" applyBorder="1" applyAlignment="1">
      <alignment horizontal="center" vertical="center" wrapText="1"/>
    </xf>
    <xf numFmtId="167" fontId="48" fillId="0" borderId="4" xfId="0" applyNumberFormat="1" applyFont="1" applyBorder="1" applyAlignment="1">
      <alignment vertical="center" wrapText="1"/>
    </xf>
    <xf numFmtId="168" fontId="48" fillId="0" borderId="4" xfId="0" applyNumberFormat="1" applyFont="1" applyBorder="1" applyAlignment="1">
      <alignment horizontal="center" vertical="center" wrapText="1"/>
    </xf>
    <xf numFmtId="168" fontId="47" fillId="0" borderId="4" xfId="0" applyNumberFormat="1" applyFont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 wrapText="1"/>
    </xf>
    <xf numFmtId="0" fontId="47" fillId="0" borderId="4" xfId="0" applyFont="1" applyBorder="1" applyAlignment="1">
      <alignment vertical="center" wrapText="1"/>
    </xf>
    <xf numFmtId="10" fontId="25" fillId="33" borderId="57" xfId="0" applyNumberFormat="1" applyFont="1" applyFill="1" applyBorder="1" applyAlignment="1">
      <alignment horizontal="center" vertical="center" wrapText="1"/>
    </xf>
    <xf numFmtId="167" fontId="25" fillId="0" borderId="58" xfId="0" applyNumberFormat="1" applyFont="1" applyBorder="1" applyAlignment="1">
      <alignment horizontal="center" vertical="center" wrapText="1"/>
    </xf>
    <xf numFmtId="44" fontId="25" fillId="0" borderId="5" xfId="31" applyFont="1" applyBorder="1"/>
    <xf numFmtId="167" fontId="26" fillId="0" borderId="4" xfId="0" applyNumberFormat="1" applyFont="1" applyFill="1" applyBorder="1" applyAlignment="1">
      <alignment vertical="center" wrapText="1"/>
    </xf>
    <xf numFmtId="167" fontId="48" fillId="0" borderId="4" xfId="0" applyNumberFormat="1" applyFont="1" applyFill="1" applyBorder="1" applyAlignment="1">
      <alignment vertical="center" wrapText="1"/>
    </xf>
    <xf numFmtId="167" fontId="26" fillId="0" borderId="1" xfId="0" applyNumberFormat="1" applyFont="1" applyBorder="1"/>
    <xf numFmtId="44" fontId="26" fillId="0" borderId="1" xfId="31" applyFont="1" applyBorder="1"/>
    <xf numFmtId="168" fontId="26" fillId="0" borderId="1" xfId="0" applyNumberFormat="1" applyFont="1" applyBorder="1"/>
    <xf numFmtId="4" fontId="51" fillId="35" borderId="5" xfId="0" applyNumberFormat="1" applyFont="1" applyFill="1" applyBorder="1" applyAlignment="1" applyProtection="1">
      <alignment horizontal="left" vertical="center" wrapText="1"/>
    </xf>
    <xf numFmtId="166" fontId="0" fillId="35" borderId="5" xfId="83" applyNumberFormat="1" applyFont="1" applyFill="1" applyBorder="1" applyAlignment="1" applyProtection="1">
      <alignment horizontal="center" vertical="center" wrapText="1"/>
    </xf>
    <xf numFmtId="0" fontId="7" fillId="35" borderId="5" xfId="0" applyNumberFormat="1" applyFont="1" applyFill="1" applyBorder="1" applyAlignment="1" applyProtection="1">
      <alignment horizontal="center" vertical="center"/>
    </xf>
    <xf numFmtId="44" fontId="0" fillId="0" borderId="5" xfId="0" applyNumberFormat="1" applyBorder="1"/>
    <xf numFmtId="44" fontId="7" fillId="35" borderId="5" xfId="83" applyNumberFormat="1" applyFont="1" applyFill="1" applyBorder="1" applyAlignment="1" applyProtection="1">
      <alignment vertical="center" wrapText="1"/>
    </xf>
    <xf numFmtId="0" fontId="49" fillId="47" borderId="26" xfId="0" applyFont="1" applyFill="1" applyBorder="1" applyAlignment="1" applyProtection="1">
      <alignment horizontal="center" vertical="center" wrapText="1"/>
    </xf>
    <xf numFmtId="44" fontId="7" fillId="35" borderId="10" xfId="83" applyNumberFormat="1" applyFont="1" applyFill="1" applyBorder="1" applyAlignment="1" applyProtection="1">
      <alignment vertical="center" wrapText="1"/>
    </xf>
    <xf numFmtId="44" fontId="24" fillId="47" borderId="1" xfId="0" applyNumberFormat="1" applyFont="1" applyFill="1" applyBorder="1"/>
    <xf numFmtId="44" fontId="0" fillId="0" borderId="5" xfId="31" applyFont="1" applyBorder="1"/>
    <xf numFmtId="0" fontId="26" fillId="0" borderId="19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40" fillId="46" borderId="0" xfId="0" applyFont="1" applyFill="1" applyAlignment="1">
      <alignment horizontal="center"/>
    </xf>
    <xf numFmtId="0" fontId="26" fillId="0" borderId="19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34" borderId="0" xfId="0" applyFont="1" applyFill="1" applyAlignment="1">
      <alignment horizontal="center" vertical="center"/>
    </xf>
    <xf numFmtId="0" fontId="26" fillId="45" borderId="0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26" fillId="4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left"/>
    </xf>
    <xf numFmtId="0" fontId="2" fillId="41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8" fillId="0" borderId="6" xfId="0" applyFont="1" applyBorder="1" applyAlignment="1">
      <alignment horizontal="left"/>
    </xf>
    <xf numFmtId="0" fontId="2" fillId="37" borderId="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36" borderId="5" xfId="0" applyFont="1" applyFill="1" applyBorder="1" applyAlignment="1">
      <alignment horizontal="center"/>
    </xf>
    <xf numFmtId="0" fontId="3" fillId="35" borderId="7" xfId="0" applyFont="1" applyFill="1" applyBorder="1" applyAlignment="1">
      <alignment horizontal="left" vertical="distributed"/>
    </xf>
    <xf numFmtId="0" fontId="3" fillId="35" borderId="8" xfId="0" applyFont="1" applyFill="1" applyBorder="1" applyAlignment="1">
      <alignment horizontal="left" vertical="distributed"/>
    </xf>
    <xf numFmtId="0" fontId="3" fillId="35" borderId="11" xfId="0" applyFont="1" applyFill="1" applyBorder="1" applyAlignment="1">
      <alignment horizontal="left" vertical="distributed"/>
    </xf>
    <xf numFmtId="0" fontId="3" fillId="35" borderId="7" xfId="0" applyFont="1" applyFill="1" applyBorder="1" applyAlignment="1">
      <alignment horizontal="left" vertical="distributed" wrapText="1"/>
    </xf>
    <xf numFmtId="0" fontId="2" fillId="36" borderId="27" xfId="0" applyFont="1" applyFill="1" applyBorder="1" applyAlignment="1">
      <alignment horizontal="center" vertical="center" wrapText="1"/>
    </xf>
    <xf numFmtId="0" fontId="2" fillId="36" borderId="28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2" fillId="0" borderId="10" xfId="0" applyFont="1" applyBorder="1" applyAlignment="1">
      <alignment horizontal="center"/>
    </xf>
    <xf numFmtId="0" fontId="3" fillId="0" borderId="12" xfId="0" applyFont="1" applyFill="1" applyBorder="1" applyAlignment="1">
      <alignment horizontal="left" vertical="center" wrapText="1"/>
    </xf>
    <xf numFmtId="0" fontId="2" fillId="40" borderId="26" xfId="0" applyFont="1" applyFill="1" applyBorder="1" applyAlignment="1">
      <alignment horizontal="center"/>
    </xf>
    <xf numFmtId="0" fontId="2" fillId="40" borderId="18" xfId="0" applyFont="1" applyFill="1" applyBorder="1" applyAlignment="1">
      <alignment horizontal="center"/>
    </xf>
    <xf numFmtId="0" fontId="2" fillId="40" borderId="22" xfId="0" applyFont="1" applyFill="1" applyBorder="1" applyAlignment="1">
      <alignment horizontal="center"/>
    </xf>
    <xf numFmtId="0" fontId="2" fillId="40" borderId="6" xfId="0" applyFont="1" applyFill="1" applyBorder="1" applyAlignment="1">
      <alignment horizontal="center"/>
    </xf>
    <xf numFmtId="0" fontId="2" fillId="37" borderId="7" xfId="0" applyFont="1" applyFill="1" applyBorder="1" applyAlignment="1">
      <alignment horizontal="center" vertical="top"/>
    </xf>
    <xf numFmtId="0" fontId="2" fillId="37" borderId="8" xfId="0" applyFont="1" applyFill="1" applyBorder="1" applyAlignment="1">
      <alignment horizontal="center" vertical="top"/>
    </xf>
    <xf numFmtId="0" fontId="2" fillId="40" borderId="7" xfId="0" applyFont="1" applyFill="1" applyBorder="1" applyAlignment="1">
      <alignment horizontal="center" vertical="top"/>
    </xf>
    <xf numFmtId="0" fontId="2" fillId="40" borderId="8" xfId="0" applyFont="1" applyFill="1" applyBorder="1" applyAlignment="1">
      <alignment horizontal="center" vertical="top"/>
    </xf>
    <xf numFmtId="0" fontId="2" fillId="40" borderId="11" xfId="0" applyFont="1" applyFill="1" applyBorder="1" applyAlignment="1">
      <alignment horizontal="center" vertical="top"/>
    </xf>
    <xf numFmtId="0" fontId="2" fillId="35" borderId="5" xfId="0" applyFont="1" applyFill="1" applyBorder="1" applyAlignment="1">
      <alignment horizontal="center"/>
    </xf>
    <xf numFmtId="0" fontId="31" fillId="0" borderId="24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2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2" fillId="35" borderId="7" xfId="0" applyFont="1" applyFill="1" applyBorder="1" applyAlignment="1">
      <alignment horizontal="center"/>
    </xf>
    <xf numFmtId="0" fontId="2" fillId="35" borderId="8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 vertical="center" wrapText="1"/>
    </xf>
    <xf numFmtId="0" fontId="2" fillId="35" borderId="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3" fillId="35" borderId="7" xfId="0" applyFont="1" applyFill="1" applyBorder="1" applyAlignment="1">
      <alignment horizontal="left"/>
    </xf>
    <xf numFmtId="0" fontId="3" fillId="35" borderId="8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left"/>
    </xf>
    <xf numFmtId="0" fontId="3" fillId="35" borderId="5" xfId="0" applyFont="1" applyFill="1" applyBorder="1" applyAlignment="1">
      <alignment horizontal="left"/>
    </xf>
    <xf numFmtId="0" fontId="2" fillId="40" borderId="23" xfId="0" applyFont="1" applyFill="1" applyBorder="1" applyAlignment="1">
      <alignment horizontal="center"/>
    </xf>
    <xf numFmtId="0" fontId="2" fillId="40" borderId="8" xfId="0" applyFont="1" applyFill="1" applyBorder="1" applyAlignment="1">
      <alignment horizontal="center"/>
    </xf>
    <xf numFmtId="0" fontId="2" fillId="39" borderId="7" xfId="0" applyFont="1" applyFill="1" applyBorder="1" applyAlignment="1">
      <alignment horizontal="center" vertical="top" wrapText="1"/>
    </xf>
    <xf numFmtId="0" fontId="2" fillId="39" borderId="8" xfId="0" applyFont="1" applyFill="1" applyBorder="1" applyAlignment="1">
      <alignment horizontal="center" vertical="top"/>
    </xf>
    <xf numFmtId="0" fontId="2" fillId="39" borderId="11" xfId="0" applyFont="1" applyFill="1" applyBorder="1" applyAlignment="1">
      <alignment horizontal="center" vertical="top"/>
    </xf>
    <xf numFmtId="0" fontId="3" fillId="0" borderId="7" xfId="0" applyFont="1" applyBorder="1" applyAlignment="1">
      <alignment horizontal="left" vertical="justify"/>
    </xf>
    <xf numFmtId="0" fontId="3" fillId="0" borderId="8" xfId="0" applyFont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2" fillId="40" borderId="21" xfId="0" applyFont="1" applyFill="1" applyBorder="1" applyAlignment="1">
      <alignment horizontal="center"/>
    </xf>
    <xf numFmtId="0" fontId="2" fillId="40" borderId="17" xfId="0" applyFont="1" applyFill="1" applyBorder="1" applyAlignment="1">
      <alignment horizontal="center"/>
    </xf>
    <xf numFmtId="0" fontId="2" fillId="39" borderId="5" xfId="0" applyFont="1" applyFill="1" applyBorder="1" applyAlignment="1">
      <alignment horizontal="center"/>
    </xf>
    <xf numFmtId="0" fontId="31" fillId="35" borderId="7" xfId="0" applyFont="1" applyFill="1" applyBorder="1" applyAlignment="1">
      <alignment horizontal="left" vertical="center" wrapText="1"/>
    </xf>
    <xf numFmtId="0" fontId="31" fillId="35" borderId="8" xfId="0" applyFont="1" applyFill="1" applyBorder="1" applyAlignment="1">
      <alignment horizontal="left" vertical="center"/>
    </xf>
    <xf numFmtId="0" fontId="31" fillId="35" borderId="11" xfId="0" applyFont="1" applyFill="1" applyBorder="1" applyAlignment="1">
      <alignment horizontal="left" vertical="center"/>
    </xf>
    <xf numFmtId="0" fontId="32" fillId="41" borderId="22" xfId="0" applyFont="1" applyFill="1" applyBorder="1" applyAlignment="1">
      <alignment horizontal="center" vertical="center"/>
    </xf>
    <xf numFmtId="0" fontId="32" fillId="41" borderId="6" xfId="0" applyFont="1" applyFill="1" applyBorder="1" applyAlignment="1">
      <alignment horizontal="center" vertical="center"/>
    </xf>
    <xf numFmtId="0" fontId="32" fillId="41" borderId="13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44" xfId="0" applyFont="1" applyFill="1" applyBorder="1" applyAlignment="1">
      <alignment vertical="center"/>
    </xf>
    <xf numFmtId="0" fontId="34" fillId="0" borderId="43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44" xfId="0" applyFont="1" applyFill="1" applyBorder="1" applyAlignment="1">
      <alignment vertical="center"/>
    </xf>
    <xf numFmtId="0" fontId="34" fillId="0" borderId="48" xfId="0" applyFont="1" applyFill="1" applyBorder="1" applyAlignment="1">
      <alignment vertical="center"/>
    </xf>
    <xf numFmtId="0" fontId="34" fillId="0" borderId="17" xfId="0" applyFont="1" applyFill="1" applyBorder="1" applyAlignment="1">
      <alignment vertical="center"/>
    </xf>
    <xf numFmtId="0" fontId="34" fillId="0" borderId="49" xfId="0" applyFont="1" applyFill="1" applyBorder="1" applyAlignment="1">
      <alignment vertical="center"/>
    </xf>
    <xf numFmtId="0" fontId="34" fillId="0" borderId="20" xfId="0" applyFont="1" applyFill="1" applyBorder="1" applyAlignment="1">
      <alignment horizontal="left" vertical="center"/>
    </xf>
    <xf numFmtId="0" fontId="34" fillId="0" borderId="6" xfId="0" applyFont="1" applyFill="1" applyBorder="1" applyAlignment="1">
      <alignment horizontal="left" vertical="center"/>
    </xf>
    <xf numFmtId="0" fontId="34" fillId="0" borderId="13" xfId="0" applyFont="1" applyFill="1" applyBorder="1" applyAlignment="1">
      <alignment horizontal="left" vertical="center"/>
    </xf>
    <xf numFmtId="0" fontId="34" fillId="0" borderId="18" xfId="0" applyFont="1" applyFill="1" applyBorder="1" applyAlignment="1">
      <alignment horizontal="left" vertical="center"/>
    </xf>
    <xf numFmtId="0" fontId="34" fillId="0" borderId="17" xfId="0" applyFont="1" applyFill="1" applyBorder="1" applyAlignment="1">
      <alignment horizontal="left" vertical="center"/>
    </xf>
    <xf numFmtId="0" fontId="34" fillId="0" borderId="14" xfId="0" applyFont="1" applyFill="1" applyBorder="1" applyAlignment="1">
      <alignment horizontal="left" vertical="center"/>
    </xf>
    <xf numFmtId="0" fontId="34" fillId="0" borderId="50" xfId="0" applyFont="1" applyFill="1" applyBorder="1" applyAlignment="1">
      <alignment horizontal="left" vertical="center"/>
    </xf>
    <xf numFmtId="0" fontId="34" fillId="0" borderId="51" xfId="0" applyFont="1" applyFill="1" applyBorder="1" applyAlignment="1">
      <alignment horizontal="left" vertical="center"/>
    </xf>
    <xf numFmtId="0" fontId="32" fillId="41" borderId="21" xfId="0" applyFont="1" applyFill="1" applyBorder="1" applyAlignment="1">
      <alignment horizontal="center" vertical="center"/>
    </xf>
    <xf numFmtId="0" fontId="32" fillId="41" borderId="17" xfId="0" applyFont="1" applyFill="1" applyBorder="1" applyAlignment="1">
      <alignment horizontal="center" vertical="center"/>
    </xf>
    <xf numFmtId="0" fontId="32" fillId="41" borderId="14" xfId="0" applyFont="1" applyFill="1" applyBorder="1" applyAlignment="1">
      <alignment horizontal="center" vertical="center"/>
    </xf>
    <xf numFmtId="0" fontId="2" fillId="37" borderId="7" xfId="0" applyFont="1" applyFill="1" applyBorder="1" applyAlignment="1">
      <alignment horizontal="center"/>
    </xf>
    <xf numFmtId="0" fontId="2" fillId="37" borderId="8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33" fillId="0" borderId="52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left" vertical="center"/>
    </xf>
    <xf numFmtId="0" fontId="33" fillId="0" borderId="6" xfId="0" applyFont="1" applyFill="1" applyBorder="1" applyAlignment="1">
      <alignment horizontal="left" vertical="center"/>
    </xf>
    <xf numFmtId="0" fontId="33" fillId="0" borderId="51" xfId="0" applyFont="1" applyFill="1" applyBorder="1" applyAlignment="1">
      <alignment horizontal="left" vertical="center"/>
    </xf>
    <xf numFmtId="10" fontId="33" fillId="0" borderId="52" xfId="46" applyNumberFormat="1" applyFont="1" applyFill="1" applyBorder="1" applyAlignment="1">
      <alignment horizontal="center" vertical="center"/>
    </xf>
    <xf numFmtId="10" fontId="33" fillId="0" borderId="53" xfId="46" applyNumberFormat="1" applyFont="1" applyFill="1" applyBorder="1" applyAlignment="1">
      <alignment horizontal="center" vertical="center"/>
    </xf>
    <xf numFmtId="166" fontId="3" fillId="0" borderId="54" xfId="57" applyNumberFormat="1" applyFont="1" applyFill="1" applyBorder="1" applyAlignment="1">
      <alignment horizontal="center" vertical="center"/>
    </xf>
    <xf numFmtId="166" fontId="3" fillId="0" borderId="55" xfId="57" applyNumberFormat="1" applyFont="1" applyFill="1" applyBorder="1" applyAlignment="1">
      <alignment horizontal="center" vertical="center"/>
    </xf>
    <xf numFmtId="166" fontId="3" fillId="0" borderId="56" xfId="57" applyNumberFormat="1" applyFont="1" applyFill="1" applyBorder="1" applyAlignment="1">
      <alignment horizontal="center" vertical="center"/>
    </xf>
    <xf numFmtId="0" fontId="34" fillId="0" borderId="43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44" xfId="0" applyFont="1" applyFill="1" applyBorder="1" applyAlignment="1">
      <alignment horizontal="left" vertical="center"/>
    </xf>
    <xf numFmtId="0" fontId="2" fillId="43" borderId="5" xfId="0" applyFont="1" applyFill="1" applyBorder="1" applyAlignment="1">
      <alignment horizontal="center"/>
    </xf>
    <xf numFmtId="0" fontId="34" fillId="0" borderId="45" xfId="0" applyFont="1" applyFill="1" applyBorder="1" applyAlignment="1">
      <alignment horizontal="left" vertical="center"/>
    </xf>
    <xf numFmtId="0" fontId="34" fillId="0" borderId="46" xfId="0" applyFont="1" applyFill="1" applyBorder="1" applyAlignment="1">
      <alignment horizontal="left" vertical="center"/>
    </xf>
    <xf numFmtId="0" fontId="34" fillId="0" borderId="47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41" borderId="7" xfId="0" applyFont="1" applyFill="1" applyBorder="1" applyAlignment="1">
      <alignment horizontal="center"/>
    </xf>
    <xf numFmtId="0" fontId="2" fillId="41" borderId="8" xfId="0" applyFont="1" applyFill="1" applyBorder="1" applyAlignment="1">
      <alignment horizontal="center"/>
    </xf>
    <xf numFmtId="0" fontId="2" fillId="41" borderId="11" xfId="0" applyFont="1" applyFill="1" applyBorder="1" applyAlignment="1">
      <alignment horizontal="center"/>
    </xf>
    <xf numFmtId="0" fontId="32" fillId="41" borderId="22" xfId="0" applyFont="1" applyFill="1" applyBorder="1" applyAlignment="1">
      <alignment horizontal="left" vertical="center"/>
    </xf>
    <xf numFmtId="0" fontId="32" fillId="41" borderId="6" xfId="0" applyFont="1" applyFill="1" applyBorder="1" applyAlignment="1">
      <alignment horizontal="left" vertical="center"/>
    </xf>
    <xf numFmtId="0" fontId="32" fillId="41" borderId="13" xfId="0" applyFont="1" applyFill="1" applyBorder="1" applyAlignment="1">
      <alignment horizontal="left" vertical="center"/>
    </xf>
    <xf numFmtId="10" fontId="33" fillId="0" borderId="52" xfId="47" applyNumberFormat="1" applyFont="1" applyFill="1" applyBorder="1" applyAlignment="1">
      <alignment horizontal="center" vertical="center"/>
    </xf>
    <xf numFmtId="10" fontId="33" fillId="0" borderId="53" xfId="47" applyNumberFormat="1" applyFont="1" applyFill="1" applyBorder="1" applyAlignment="1">
      <alignment horizontal="center" vertical="center"/>
    </xf>
    <xf numFmtId="166" fontId="3" fillId="0" borderId="54" xfId="58" applyFont="1" applyFill="1" applyBorder="1" applyAlignment="1">
      <alignment horizontal="center" vertical="center"/>
    </xf>
    <xf numFmtId="166" fontId="3" fillId="0" borderId="55" xfId="58" applyFont="1" applyFill="1" applyBorder="1" applyAlignment="1">
      <alignment horizontal="center" vertical="center"/>
    </xf>
    <xf numFmtId="166" fontId="3" fillId="0" borderId="56" xfId="58" applyFont="1" applyFill="1" applyBorder="1" applyAlignment="1">
      <alignment horizontal="center" vertical="center"/>
    </xf>
    <xf numFmtId="0" fontId="2" fillId="44" borderId="5" xfId="0" applyFont="1" applyFill="1" applyBorder="1" applyAlignment="1">
      <alignment horizontal="center"/>
    </xf>
    <xf numFmtId="0" fontId="2" fillId="44" borderId="10" xfId="0" applyFont="1" applyFill="1" applyBorder="1" applyAlignment="1">
      <alignment horizontal="center"/>
    </xf>
    <xf numFmtId="0" fontId="49" fillId="47" borderId="19" xfId="0" applyFont="1" applyFill="1" applyBorder="1" applyAlignment="1" applyProtection="1">
      <alignment horizontal="center" vertical="center"/>
    </xf>
    <xf numFmtId="0" fontId="49" fillId="47" borderId="59" xfId="0" applyFont="1" applyFill="1" applyBorder="1" applyAlignment="1" applyProtection="1">
      <alignment horizontal="center" vertical="center"/>
    </xf>
    <xf numFmtId="0" fontId="49" fillId="47" borderId="2" xfId="0" applyFont="1" applyFill="1" applyBorder="1" applyAlignment="1" applyProtection="1">
      <alignment horizontal="center" vertical="center"/>
    </xf>
    <xf numFmtId="4" fontId="49" fillId="47" borderId="60" xfId="0" applyNumberFormat="1" applyFont="1" applyFill="1" applyBorder="1" applyAlignment="1" applyProtection="1">
      <alignment horizontal="center" vertical="center"/>
    </xf>
  </cellXfs>
  <cellStyles count="84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Moeda" xfId="31" builtinId="4"/>
    <cellStyle name="Neutra" xfId="32" builtinId="28" customBuiltin="1"/>
    <cellStyle name="Normal" xfId="0" builtinId="0"/>
    <cellStyle name="Normal 10" xfId="33"/>
    <cellStyle name="Normal 11" xfId="34"/>
    <cellStyle name="Normal 12" xfId="35"/>
    <cellStyle name="Normal 13" xfId="36"/>
    <cellStyle name="Normal 2" xfId="37"/>
    <cellStyle name="Normal 2 2" xfId="38"/>
    <cellStyle name="Normal 4" xfId="39"/>
    <cellStyle name="Normal 5" xfId="40"/>
    <cellStyle name="Normal 6" xfId="41"/>
    <cellStyle name="Normal 7" xfId="42"/>
    <cellStyle name="Normal 8" xfId="43"/>
    <cellStyle name="Normal 9" xfId="44"/>
    <cellStyle name="Nota" xfId="45" builtinId="10" customBuiltin="1"/>
    <cellStyle name="Porcentagem" xfId="46" builtinId="5"/>
    <cellStyle name="Porcentagem 10" xfId="47"/>
    <cellStyle name="Porcentagem 11" xfId="48"/>
    <cellStyle name="Porcentagem 12" xfId="49"/>
    <cellStyle name="Porcentagem 4" xfId="50"/>
    <cellStyle name="Porcentagem 5" xfId="51"/>
    <cellStyle name="Porcentagem 6" xfId="52"/>
    <cellStyle name="Porcentagem 7" xfId="53"/>
    <cellStyle name="Porcentagem 8" xfId="54"/>
    <cellStyle name="Porcentagem 9" xfId="55"/>
    <cellStyle name="Saída" xfId="56" builtinId="21" customBuiltin="1"/>
    <cellStyle name="Separador de milhares" xfId="57" builtinId="3"/>
    <cellStyle name="Separador de milhares 10" xfId="58"/>
    <cellStyle name="Separador de milhares 11" xfId="59"/>
    <cellStyle name="Separador de milhares 12" xfId="60"/>
    <cellStyle name="Separador de milhares 4" xfId="61"/>
    <cellStyle name="Separador de milhares 5" xfId="62"/>
    <cellStyle name="Separador de milhares 6" xfId="63"/>
    <cellStyle name="Separador de milhares 7" xfId="64"/>
    <cellStyle name="Separador de milhares 8" xfId="65"/>
    <cellStyle name="Separador de milhares 9" xfId="66"/>
    <cellStyle name="Texto de Aviso" xfId="67" builtinId="11" customBuiltin="1"/>
    <cellStyle name="Texto Explicativo" xfId="68" builtinId="53" customBuiltin="1"/>
    <cellStyle name="Título" xfId="69" builtinId="15" customBuiltin="1"/>
    <cellStyle name="Título 1" xfId="70" builtinId="16" customBuiltin="1"/>
    <cellStyle name="Título 2" xfId="71" builtinId="17" customBuiltin="1"/>
    <cellStyle name="Título 3" xfId="72" builtinId="18" customBuiltin="1"/>
    <cellStyle name="Título 4" xfId="73" builtinId="19" customBuiltin="1"/>
    <cellStyle name="Total" xfId="74" builtinId="25" customBuiltin="1"/>
    <cellStyle name="Vírgula 2" xfId="75"/>
    <cellStyle name="Vírgula 2 2" xfId="83"/>
    <cellStyle name="Vírgula 3" xfId="76"/>
    <cellStyle name="Vírgula 3 2" xfId="77"/>
    <cellStyle name="Vírgula 4" xfId="78"/>
    <cellStyle name="Vírgula 4 2" xfId="79"/>
    <cellStyle name="Vírgula 5" xfId="80"/>
    <cellStyle name="Vírgula 5 2" xfId="81"/>
    <cellStyle name="Vírgula 6" xfId="82"/>
  </cellStyles>
  <dxfs count="0"/>
  <tableStyles count="0" defaultTableStyle="TableStyleMedium2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showGridLines="0" tabSelected="1" topLeftCell="A103" workbookViewId="0">
      <selection activeCell="D122" sqref="D122"/>
    </sheetView>
  </sheetViews>
  <sheetFormatPr defaultRowHeight="15.75"/>
  <cols>
    <col min="1" max="1" width="9.140625" style="11"/>
    <col min="2" max="2" width="72.140625" style="11" customWidth="1"/>
    <col min="3" max="3" width="18" style="11" customWidth="1"/>
    <col min="4" max="4" width="14.28515625" style="11" customWidth="1"/>
    <col min="5" max="5" width="12.7109375" style="11" customWidth="1"/>
    <col min="6" max="6" width="12" style="11" customWidth="1"/>
    <col min="7" max="7" width="15.140625" style="11" customWidth="1"/>
    <col min="8" max="16384" width="9.140625" style="11"/>
  </cols>
  <sheetData>
    <row r="1" spans="1:4" ht="23.25">
      <c r="A1" s="184" t="s">
        <v>66</v>
      </c>
      <c r="B1" s="184"/>
      <c r="C1" s="184"/>
      <c r="D1" s="184"/>
    </row>
    <row r="2" spans="1:4" ht="23.25">
      <c r="A2" s="184" t="s">
        <v>67</v>
      </c>
      <c r="B2" s="184"/>
      <c r="C2" s="184"/>
      <c r="D2" s="184"/>
    </row>
    <row r="3" spans="1:4">
      <c r="A3" s="190" t="s">
        <v>68</v>
      </c>
      <c r="B3" s="190"/>
      <c r="C3" s="190"/>
      <c r="D3" s="190"/>
    </row>
    <row r="6" spans="1:4">
      <c r="A6" s="189" t="s">
        <v>10</v>
      </c>
      <c r="B6" s="189"/>
      <c r="C6" s="189"/>
    </row>
    <row r="7" spans="1:4" ht="16.5" thickBot="1"/>
    <row r="8" spans="1:4" ht="16.5" thickBot="1">
      <c r="A8" s="3">
        <v>1</v>
      </c>
      <c r="B8" s="4" t="s">
        <v>11</v>
      </c>
      <c r="C8" s="4" t="s">
        <v>12</v>
      </c>
    </row>
    <row r="9" spans="1:4" ht="16.5" thickBot="1">
      <c r="A9" s="5" t="s">
        <v>13</v>
      </c>
      <c r="B9" s="6" t="s">
        <v>228</v>
      </c>
      <c r="C9" s="141">
        <v>5091.07</v>
      </c>
    </row>
    <row r="10" spans="1:4" ht="16.5" thickBot="1">
      <c r="A10" s="5" t="s">
        <v>14</v>
      </c>
      <c r="B10" s="6" t="s">
        <v>198</v>
      </c>
      <c r="C10" s="14"/>
    </row>
    <row r="11" spans="1:4" ht="16.5" thickBot="1">
      <c r="A11" s="5" t="s">
        <v>15</v>
      </c>
      <c r="B11" s="6" t="s">
        <v>229</v>
      </c>
      <c r="C11" s="141">
        <v>199.6</v>
      </c>
    </row>
    <row r="12" spans="1:4" ht="16.5" thickBot="1">
      <c r="A12" s="5" t="s">
        <v>17</v>
      </c>
      <c r="B12" s="6" t="s">
        <v>0</v>
      </c>
      <c r="C12" s="14"/>
    </row>
    <row r="13" spans="1:4" ht="16.5" thickBot="1">
      <c r="A13" s="5" t="s">
        <v>18</v>
      </c>
      <c r="B13" s="6" t="s">
        <v>19</v>
      </c>
      <c r="C13" s="14"/>
    </row>
    <row r="14" spans="1:4" ht="16.5" thickBot="1">
      <c r="A14" s="5"/>
      <c r="B14" s="6"/>
      <c r="C14" s="14"/>
    </row>
    <row r="15" spans="1:4" ht="16.5" thickBot="1">
      <c r="A15" s="5" t="s">
        <v>21</v>
      </c>
      <c r="B15" s="6" t="s">
        <v>22</v>
      </c>
      <c r="C15" s="14"/>
    </row>
    <row r="16" spans="1:4" ht="16.5" thickBot="1">
      <c r="A16" s="185" t="s">
        <v>1</v>
      </c>
      <c r="B16" s="186"/>
      <c r="C16" s="158">
        <f>SUM(C9,C11)</f>
        <v>5290.67</v>
      </c>
    </row>
    <row r="19" spans="1:4">
      <c r="A19" s="187" t="s">
        <v>23</v>
      </c>
      <c r="B19" s="187"/>
      <c r="C19" s="187"/>
    </row>
    <row r="20" spans="1:4">
      <c r="A20" s="2"/>
    </row>
    <row r="21" spans="1:4">
      <c r="A21" s="188" t="s">
        <v>24</v>
      </c>
      <c r="B21" s="188"/>
      <c r="C21" s="188"/>
    </row>
    <row r="22" spans="1:4" ht="16.5" thickBot="1"/>
    <row r="23" spans="1:4" ht="16.5" thickBot="1">
      <c r="A23" s="3" t="s">
        <v>25</v>
      </c>
      <c r="B23" s="4" t="s">
        <v>26</v>
      </c>
      <c r="C23" s="4" t="s">
        <v>12</v>
      </c>
    </row>
    <row r="24" spans="1:4" ht="16.5" thickBot="1">
      <c r="A24" s="5" t="s">
        <v>13</v>
      </c>
      <c r="B24" s="6" t="s">
        <v>199</v>
      </c>
      <c r="C24" s="158">
        <f>C$16*8.33%</f>
        <v>440.71281099999999</v>
      </c>
    </row>
    <row r="25" spans="1:4" ht="16.5" thickBot="1">
      <c r="A25" s="5" t="s">
        <v>14</v>
      </c>
      <c r="B25" s="6" t="s">
        <v>200</v>
      </c>
      <c r="C25" s="158">
        <f>C$16*12.1%</f>
        <v>640.17106999999999</v>
      </c>
    </row>
    <row r="26" spans="1:4" ht="16.5" thickBot="1">
      <c r="A26" s="185" t="s">
        <v>1</v>
      </c>
      <c r="B26" s="186"/>
      <c r="C26" s="158">
        <f>SUM(C24:C25)</f>
        <v>1080.883881</v>
      </c>
    </row>
    <row r="29" spans="1:4" ht="32.25" customHeight="1">
      <c r="A29" s="191" t="s">
        <v>27</v>
      </c>
      <c r="B29" s="191"/>
      <c r="C29" s="191"/>
      <c r="D29" s="191"/>
    </row>
    <row r="30" spans="1:4" ht="16.5" thickBot="1"/>
    <row r="31" spans="1:4" ht="16.5" thickBot="1">
      <c r="A31" s="3" t="s">
        <v>28</v>
      </c>
      <c r="B31" s="4" t="s">
        <v>29</v>
      </c>
      <c r="C31" s="4" t="s">
        <v>30</v>
      </c>
      <c r="D31" s="4" t="s">
        <v>12</v>
      </c>
    </row>
    <row r="32" spans="1:4" ht="16.5" thickBot="1">
      <c r="A32" s="5" t="s">
        <v>13</v>
      </c>
      <c r="B32" s="6" t="s">
        <v>31</v>
      </c>
      <c r="C32" s="8">
        <v>0.2</v>
      </c>
      <c r="D32" s="158">
        <f>20%*(C$16+C$26)</f>
        <v>1274.3107762</v>
      </c>
    </row>
    <row r="33" spans="1:4" ht="16.5" thickBot="1">
      <c r="A33" s="5" t="s">
        <v>14</v>
      </c>
      <c r="B33" s="6" t="s">
        <v>32</v>
      </c>
      <c r="C33" s="8">
        <v>2.5000000000000001E-2</v>
      </c>
      <c r="D33" s="158">
        <f>2.5%*(C$16+C$26)</f>
        <v>159.288847025</v>
      </c>
    </row>
    <row r="34" spans="1:4" ht="16.5" thickBot="1">
      <c r="A34" s="5" t="s">
        <v>15</v>
      </c>
      <c r="B34" s="6" t="s">
        <v>223</v>
      </c>
      <c r="C34" s="15">
        <v>0.01</v>
      </c>
      <c r="D34" s="158">
        <f>1%*(C$16+C$26)</f>
        <v>63.715538809999998</v>
      </c>
    </row>
    <row r="35" spans="1:4" ht="16.5" thickBot="1">
      <c r="A35" s="5" t="s">
        <v>17</v>
      </c>
      <c r="B35" s="6" t="s">
        <v>33</v>
      </c>
      <c r="C35" s="8">
        <v>1.4999999999999999E-2</v>
      </c>
      <c r="D35" s="158">
        <f>1.5%*(C$16+C$26)</f>
        <v>95.573308214999997</v>
      </c>
    </row>
    <row r="36" spans="1:4" ht="16.5" thickBot="1">
      <c r="A36" s="5" t="s">
        <v>18</v>
      </c>
      <c r="B36" s="6" t="s">
        <v>34</v>
      </c>
      <c r="C36" s="8">
        <v>0.01</v>
      </c>
      <c r="D36" s="158">
        <f>1%*(C$16+C$26)</f>
        <v>63.715538809999998</v>
      </c>
    </row>
    <row r="37" spans="1:4" ht="16.5" thickBot="1">
      <c r="A37" s="5" t="s">
        <v>20</v>
      </c>
      <c r="B37" s="6" t="s">
        <v>2</v>
      </c>
      <c r="C37" s="8">
        <v>6.0000000000000001E-3</v>
      </c>
      <c r="D37" s="158">
        <f>0.6%*(C$16+C$26)</f>
        <v>38.229323286000003</v>
      </c>
    </row>
    <row r="38" spans="1:4" ht="16.5" thickBot="1">
      <c r="A38" s="5" t="s">
        <v>21</v>
      </c>
      <c r="B38" s="6" t="s">
        <v>3</v>
      </c>
      <c r="C38" s="8">
        <v>2E-3</v>
      </c>
      <c r="D38" s="158">
        <f>0.2%*(C$16+C$26)</f>
        <v>12.743107761999999</v>
      </c>
    </row>
    <row r="39" spans="1:4" ht="16.5" thickBot="1">
      <c r="A39" s="5" t="s">
        <v>35</v>
      </c>
      <c r="B39" s="6" t="s">
        <v>4</v>
      </c>
      <c r="C39" s="8">
        <v>0.08</v>
      </c>
      <c r="D39" s="158">
        <f>8%*(C$16+C$26)</f>
        <v>509.72431047999999</v>
      </c>
    </row>
    <row r="40" spans="1:4" ht="16.5" thickBot="1">
      <c r="A40" s="185" t="s">
        <v>36</v>
      </c>
      <c r="B40" s="186"/>
      <c r="C40" s="8">
        <f>SUM(C32:C39)</f>
        <v>0.34800000000000003</v>
      </c>
      <c r="D40" s="158">
        <f>SUM(D32:D39)</f>
        <v>2217.3007505879996</v>
      </c>
    </row>
    <row r="41" spans="1:4" s="153" customFormat="1">
      <c r="A41" s="156"/>
      <c r="B41" s="147"/>
      <c r="C41" s="154"/>
      <c r="D41" s="155"/>
    </row>
    <row r="44" spans="1:4">
      <c r="A44" s="188" t="s">
        <v>37</v>
      </c>
      <c r="B44" s="188"/>
      <c r="C44" s="188"/>
    </row>
    <row r="45" spans="1:4" ht="16.5" thickBot="1"/>
    <row r="46" spans="1:4" ht="16.5" thickBot="1">
      <c r="A46" s="3" t="s">
        <v>38</v>
      </c>
      <c r="B46" s="4" t="s">
        <v>39</v>
      </c>
      <c r="C46" s="4" t="s">
        <v>12</v>
      </c>
    </row>
    <row r="47" spans="1:4" ht="16.5" thickBot="1">
      <c r="A47" s="5" t="s">
        <v>13</v>
      </c>
      <c r="B47" s="6" t="s">
        <v>40</v>
      </c>
      <c r="C47" s="7"/>
    </row>
    <row r="48" spans="1:4" ht="16.5" thickBot="1">
      <c r="A48" s="5" t="s">
        <v>14</v>
      </c>
      <c r="B48" s="6" t="s">
        <v>41</v>
      </c>
      <c r="C48" s="7"/>
    </row>
    <row r="49" spans="1:3" ht="16.5" thickBot="1">
      <c r="A49" s="5" t="s">
        <v>15</v>
      </c>
      <c r="B49" s="164" t="s">
        <v>224</v>
      </c>
      <c r="C49" s="7"/>
    </row>
    <row r="50" spans="1:3" ht="16.5" thickBot="1">
      <c r="A50" s="5" t="s">
        <v>17</v>
      </c>
      <c r="B50" s="164" t="s">
        <v>22</v>
      </c>
      <c r="C50" s="7"/>
    </row>
    <row r="51" spans="1:3" ht="16.5" thickBot="1">
      <c r="A51" s="185" t="s">
        <v>1</v>
      </c>
      <c r="B51" s="186"/>
      <c r="C51" s="7"/>
    </row>
    <row r="54" spans="1:3">
      <c r="A54" s="188" t="s">
        <v>42</v>
      </c>
      <c r="B54" s="188"/>
      <c r="C54" s="188"/>
    </row>
    <row r="55" spans="1:3" ht="16.5" thickBot="1"/>
    <row r="56" spans="1:3" ht="16.5" thickBot="1">
      <c r="A56" s="3">
        <v>2</v>
      </c>
      <c r="B56" s="4" t="s">
        <v>43</v>
      </c>
      <c r="C56" s="4" t="s">
        <v>12</v>
      </c>
    </row>
    <row r="57" spans="1:3" ht="16.5" thickBot="1">
      <c r="A57" s="5" t="s">
        <v>25</v>
      </c>
      <c r="B57" s="6" t="s">
        <v>26</v>
      </c>
      <c r="C57" s="158">
        <f>SUM(C26)</f>
        <v>1080.883881</v>
      </c>
    </row>
    <row r="58" spans="1:3" ht="16.5" thickBot="1">
      <c r="A58" s="5" t="s">
        <v>28</v>
      </c>
      <c r="B58" s="6" t="s">
        <v>29</v>
      </c>
      <c r="C58" s="158">
        <f>SUM(D40)</f>
        <v>2217.3007505879996</v>
      </c>
    </row>
    <row r="59" spans="1:3" ht="16.5" thickBot="1">
      <c r="A59" s="5" t="s">
        <v>38</v>
      </c>
      <c r="B59" s="6" t="s">
        <v>39</v>
      </c>
      <c r="C59" s="158">
        <f>SUM(C51)</f>
        <v>0</v>
      </c>
    </row>
    <row r="60" spans="1:3" ht="16.5" thickBot="1">
      <c r="A60" s="185" t="s">
        <v>1</v>
      </c>
      <c r="B60" s="186"/>
      <c r="C60" s="158">
        <f>SUM(C57:C59)</f>
        <v>3298.1846315879993</v>
      </c>
    </row>
    <row r="61" spans="1:3">
      <c r="A61" s="1"/>
    </row>
    <row r="63" spans="1:3">
      <c r="A63" s="187" t="s">
        <v>44</v>
      </c>
      <c r="B63" s="187"/>
      <c r="C63" s="187"/>
    </row>
    <row r="64" spans="1:3" ht="16.5" thickBot="1"/>
    <row r="65" spans="1:3" ht="16.5" thickBot="1">
      <c r="A65" s="3">
        <v>3</v>
      </c>
      <c r="B65" s="4" t="s">
        <v>45</v>
      </c>
      <c r="C65" s="4" t="s">
        <v>12</v>
      </c>
    </row>
    <row r="66" spans="1:3" ht="16.5" thickBot="1">
      <c r="A66" s="5" t="s">
        <v>13</v>
      </c>
      <c r="B66" s="9" t="s">
        <v>194</v>
      </c>
      <c r="C66" s="158">
        <f>C$16*0.42%</f>
        <v>22.220813999999997</v>
      </c>
    </row>
    <row r="67" spans="1:3" ht="16.5" thickBot="1">
      <c r="A67" s="5" t="s">
        <v>14</v>
      </c>
      <c r="B67" s="9" t="s">
        <v>195</v>
      </c>
      <c r="C67" s="158">
        <f>C$66*(8%)</f>
        <v>1.7776651199999998</v>
      </c>
    </row>
    <row r="68" spans="1:3" ht="32.25" thickBot="1">
      <c r="A68" s="5" t="s">
        <v>15</v>
      </c>
      <c r="B68" s="9" t="s">
        <v>215</v>
      </c>
      <c r="C68" s="158">
        <f>4%*C66</f>
        <v>0.88883255999999988</v>
      </c>
    </row>
    <row r="69" spans="1:3" ht="16.5" thickBot="1">
      <c r="A69" s="5" t="s">
        <v>17</v>
      </c>
      <c r="B69" s="9" t="s">
        <v>74</v>
      </c>
      <c r="C69" s="158">
        <f>C$16*1.94%</f>
        <v>102.638998</v>
      </c>
    </row>
    <row r="70" spans="1:3" ht="16.5" customHeight="1" thickBot="1">
      <c r="A70" s="5" t="s">
        <v>18</v>
      </c>
      <c r="B70" s="9" t="s">
        <v>218</v>
      </c>
      <c r="C70" s="158">
        <f>C$69*(34.8%)</f>
        <v>35.718371303999994</v>
      </c>
    </row>
    <row r="71" spans="1:3" ht="32.25" thickBot="1">
      <c r="A71" s="5" t="s">
        <v>20</v>
      </c>
      <c r="B71" s="9" t="s">
        <v>217</v>
      </c>
      <c r="C71" s="158">
        <f>4%*C69</f>
        <v>4.1055599200000001</v>
      </c>
    </row>
    <row r="72" spans="1:3" ht="16.5" thickBot="1">
      <c r="A72" s="185" t="s">
        <v>1</v>
      </c>
      <c r="B72" s="186"/>
      <c r="C72" s="159">
        <f>SUM(C66:C71)</f>
        <v>167.35024090399997</v>
      </c>
    </row>
    <row r="75" spans="1:3">
      <c r="A75" s="187" t="s">
        <v>46</v>
      </c>
      <c r="B75" s="187"/>
      <c r="C75" s="187"/>
    </row>
    <row r="78" spans="1:3">
      <c r="A78" s="188" t="s">
        <v>47</v>
      </c>
      <c r="B78" s="188"/>
      <c r="C78" s="188"/>
    </row>
    <row r="79" spans="1:3" ht="16.5" thickBot="1">
      <c r="A79" s="2"/>
    </row>
    <row r="80" spans="1:3" ht="16.5" thickBot="1">
      <c r="A80" s="3" t="s">
        <v>48</v>
      </c>
      <c r="B80" s="4" t="s">
        <v>49</v>
      </c>
      <c r="C80" s="4" t="s">
        <v>12</v>
      </c>
    </row>
    <row r="81" spans="1:3" ht="16.5" thickBot="1">
      <c r="A81" s="5" t="s">
        <v>13</v>
      </c>
      <c r="B81" s="6" t="s">
        <v>207</v>
      </c>
      <c r="C81" s="158">
        <f>C$16*8.93%</f>
        <v>472.45683099999997</v>
      </c>
    </row>
    <row r="82" spans="1:3" ht="16.5" thickBot="1">
      <c r="A82" s="5" t="s">
        <v>14</v>
      </c>
      <c r="B82" s="6" t="s">
        <v>208</v>
      </c>
      <c r="C82" s="158">
        <f>C$16*0.82%</f>
        <v>43.383493999999992</v>
      </c>
    </row>
    <row r="83" spans="1:3" ht="32.25" thickBot="1">
      <c r="A83" s="5" t="s">
        <v>15</v>
      </c>
      <c r="B83" s="6" t="s">
        <v>210</v>
      </c>
      <c r="C83" s="158"/>
    </row>
    <row r="84" spans="1:3" ht="16.5" thickBot="1">
      <c r="A84" s="5" t="s">
        <v>17</v>
      </c>
      <c r="B84" s="6" t="s">
        <v>213</v>
      </c>
      <c r="C84" s="158">
        <f>C$16*0.03%</f>
        <v>1.5872009999999999</v>
      </c>
    </row>
    <row r="85" spans="1:3" ht="16.5" thickBot="1">
      <c r="A85" s="5" t="s">
        <v>18</v>
      </c>
      <c r="B85" s="6" t="s">
        <v>220</v>
      </c>
      <c r="C85" s="158">
        <f>C16*0.03%</f>
        <v>1.5872009999999999</v>
      </c>
    </row>
    <row r="86" spans="1:3" ht="16.5" thickBot="1">
      <c r="A86" s="5" t="s">
        <v>20</v>
      </c>
      <c r="B86" s="6" t="s">
        <v>22</v>
      </c>
      <c r="C86" s="158"/>
    </row>
    <row r="87" spans="1:3" ht="16.5" thickBot="1">
      <c r="A87" s="185" t="s">
        <v>36</v>
      </c>
      <c r="B87" s="186"/>
      <c r="C87" s="158">
        <f>SUM(C81:C86)</f>
        <v>519.01472700000011</v>
      </c>
    </row>
    <row r="90" spans="1:3">
      <c r="A90" s="188" t="s">
        <v>51</v>
      </c>
      <c r="B90" s="188"/>
      <c r="C90" s="188"/>
    </row>
    <row r="91" spans="1:3" ht="16.5" thickBot="1">
      <c r="A91" s="2"/>
    </row>
    <row r="92" spans="1:3" ht="16.5" thickBot="1">
      <c r="A92" s="3" t="s">
        <v>52</v>
      </c>
      <c r="B92" s="4" t="s">
        <v>53</v>
      </c>
      <c r="C92" s="4" t="s">
        <v>12</v>
      </c>
    </row>
    <row r="93" spans="1:3" ht="16.5" thickBot="1">
      <c r="A93" s="5" t="s">
        <v>13</v>
      </c>
      <c r="B93" s="6" t="s">
        <v>69</v>
      </c>
      <c r="C93" s="7"/>
    </row>
    <row r="94" spans="1:3" ht="16.5" thickBot="1">
      <c r="A94" s="185" t="s">
        <v>1</v>
      </c>
      <c r="B94" s="186"/>
      <c r="C94" s="7"/>
    </row>
    <row r="97" spans="1:7">
      <c r="A97" s="188" t="s">
        <v>54</v>
      </c>
      <c r="B97" s="188"/>
      <c r="C97" s="188"/>
    </row>
    <row r="98" spans="1:7" ht="16.5" thickBot="1">
      <c r="A98" s="2"/>
    </row>
    <row r="99" spans="1:7" ht="16.5" thickBot="1">
      <c r="A99" s="3">
        <v>4</v>
      </c>
      <c r="B99" s="4" t="s">
        <v>55</v>
      </c>
      <c r="C99" s="4" t="s">
        <v>12</v>
      </c>
    </row>
    <row r="100" spans="1:7" ht="16.5" thickBot="1">
      <c r="A100" s="5" t="s">
        <v>48</v>
      </c>
      <c r="B100" s="6" t="s">
        <v>49</v>
      </c>
      <c r="C100" s="162">
        <f>C87</f>
        <v>519.01472700000011</v>
      </c>
    </row>
    <row r="101" spans="1:7" ht="16.5" thickBot="1">
      <c r="A101" s="5" t="s">
        <v>52</v>
      </c>
      <c r="B101" s="6" t="s">
        <v>53</v>
      </c>
      <c r="C101" s="163"/>
    </row>
    <row r="102" spans="1:7" ht="16.5" thickBot="1">
      <c r="A102" s="185" t="s">
        <v>1</v>
      </c>
      <c r="B102" s="186"/>
      <c r="C102" s="162">
        <f>C100+C101</f>
        <v>519.01472700000011</v>
      </c>
    </row>
    <row r="105" spans="1:7">
      <c r="A105" s="187" t="s">
        <v>56</v>
      </c>
      <c r="B105" s="187"/>
      <c r="C105" s="187"/>
    </row>
    <row r="106" spans="1:7" ht="16.5" thickBot="1"/>
    <row r="107" spans="1:7" ht="16.5" thickBot="1">
      <c r="A107" s="3">
        <v>5</v>
      </c>
      <c r="B107" s="10" t="s">
        <v>5</v>
      </c>
      <c r="C107" s="4" t="s">
        <v>12</v>
      </c>
    </row>
    <row r="108" spans="1:7" ht="16.5" thickBot="1">
      <c r="A108" s="5" t="s">
        <v>13</v>
      </c>
      <c r="B108" s="6" t="s">
        <v>57</v>
      </c>
      <c r="C108" s="158">
        <v>17.48</v>
      </c>
    </row>
    <row r="109" spans="1:7" ht="16.5" thickBot="1">
      <c r="A109" s="5" t="s">
        <v>14</v>
      </c>
      <c r="B109" s="6" t="s">
        <v>58</v>
      </c>
      <c r="C109" s="158">
        <v>0</v>
      </c>
    </row>
    <row r="110" spans="1:7" ht="16.5" thickBot="1">
      <c r="A110" s="5" t="s">
        <v>15</v>
      </c>
      <c r="B110" s="6" t="s">
        <v>59</v>
      </c>
      <c r="C110" s="158">
        <v>0</v>
      </c>
    </row>
    <row r="111" spans="1:7" ht="16.5" thickBot="1">
      <c r="A111" s="5" t="s">
        <v>17</v>
      </c>
      <c r="B111" s="6" t="s">
        <v>22</v>
      </c>
      <c r="C111" s="158"/>
      <c r="G111" s="153"/>
    </row>
    <row r="112" spans="1:7" ht="16.5" thickBot="1">
      <c r="A112" s="185" t="s">
        <v>36</v>
      </c>
      <c r="B112" s="186"/>
      <c r="C112" s="159">
        <f>SUM(C108:C109)</f>
        <v>17.48</v>
      </c>
    </row>
    <row r="114" spans="1:4">
      <c r="A114" s="187" t="s">
        <v>73</v>
      </c>
      <c r="B114" s="187"/>
      <c r="C114" s="17">
        <f>SUM(C16,C60,C72,C87, C112)</f>
        <v>9292.699599491998</v>
      </c>
    </row>
    <row r="116" spans="1:4">
      <c r="A116" s="187" t="s">
        <v>60</v>
      </c>
      <c r="B116" s="187"/>
      <c r="C116" s="187"/>
    </row>
    <row r="117" spans="1:4" ht="16.5" thickBot="1"/>
    <row r="118" spans="1:4" ht="16.5" thickBot="1">
      <c r="A118" s="3">
        <v>6</v>
      </c>
      <c r="B118" s="10" t="s">
        <v>6</v>
      </c>
      <c r="C118" s="4" t="s">
        <v>30</v>
      </c>
      <c r="D118" s="4" t="s">
        <v>12</v>
      </c>
    </row>
    <row r="119" spans="1:4" ht="16.5" thickBot="1">
      <c r="A119" s="5" t="s">
        <v>13</v>
      </c>
      <c r="B119" s="6" t="s">
        <v>221</v>
      </c>
      <c r="C119" s="15">
        <v>0.05</v>
      </c>
      <c r="D119" s="166">
        <f>C$114*C119</f>
        <v>464.6349799745999</v>
      </c>
    </row>
    <row r="120" spans="1:4" ht="16.5" thickBot="1">
      <c r="A120" s="5" t="s">
        <v>14</v>
      </c>
      <c r="B120" s="6" t="s">
        <v>222</v>
      </c>
      <c r="C120" s="165">
        <v>0.06</v>
      </c>
      <c r="D120" s="167">
        <f>(C114+D119)*C120</f>
        <v>585.44007476799584</v>
      </c>
    </row>
    <row r="121" spans="1:4" ht="16.5" thickBot="1">
      <c r="A121" s="5" t="s">
        <v>15</v>
      </c>
      <c r="B121" s="6" t="s">
        <v>8</v>
      </c>
      <c r="C121" s="7"/>
      <c r="D121" s="7"/>
    </row>
    <row r="122" spans="1:4" ht="16.5" thickBot="1">
      <c r="A122" s="5" t="s">
        <v>225</v>
      </c>
      <c r="B122" s="6" t="s">
        <v>70</v>
      </c>
      <c r="C122" s="8">
        <v>0.05</v>
      </c>
      <c r="D122" s="14">
        <f>((C$114+D$119+D$120)/(1-0.0865))*C122</f>
        <v>566.10698709548967</v>
      </c>
    </row>
    <row r="123" spans="1:4" ht="16.5" thickBot="1">
      <c r="A123" s="5" t="s">
        <v>226</v>
      </c>
      <c r="B123" s="6" t="s">
        <v>71</v>
      </c>
      <c r="C123" s="8">
        <v>0.03</v>
      </c>
      <c r="D123" s="14">
        <f>((C$114+D$119+D$120)/(1-0.0865))*C123</f>
        <v>339.66419225729373</v>
      </c>
    </row>
    <row r="124" spans="1:4" ht="16.5" thickBot="1">
      <c r="A124" s="5" t="s">
        <v>227</v>
      </c>
      <c r="B124" s="6" t="s">
        <v>72</v>
      </c>
      <c r="C124" s="8">
        <v>6.4999999999999997E-3</v>
      </c>
      <c r="D124" s="14">
        <f>((C$114+D$119+D$120)/(1-0.0865))*C124</f>
        <v>73.59390832241364</v>
      </c>
    </row>
    <row r="125" spans="1:4" ht="16.5" thickBot="1">
      <c r="A125" s="185" t="s">
        <v>36</v>
      </c>
      <c r="B125" s="186"/>
      <c r="C125" s="7"/>
      <c r="D125" s="14">
        <f>SUM(D119:D124)</f>
        <v>2029.4401424177927</v>
      </c>
    </row>
    <row r="126" spans="1:4" s="153" customFormat="1"/>
    <row r="127" spans="1:4" s="153" customFormat="1"/>
    <row r="128" spans="1:4">
      <c r="A128" s="187" t="s">
        <v>61</v>
      </c>
      <c r="B128" s="187"/>
      <c r="C128" s="187"/>
    </row>
    <row r="129" spans="1:3" ht="16.5" thickBot="1"/>
    <row r="130" spans="1:3" ht="16.5" thickBot="1">
      <c r="A130" s="3"/>
      <c r="B130" s="4" t="s">
        <v>62</v>
      </c>
      <c r="C130" s="4" t="s">
        <v>12</v>
      </c>
    </row>
    <row r="131" spans="1:3" ht="16.5" thickBot="1">
      <c r="A131" s="12" t="s">
        <v>13</v>
      </c>
      <c r="B131" s="6" t="s">
        <v>10</v>
      </c>
      <c r="C131" s="16">
        <f>SUM(C16)</f>
        <v>5290.67</v>
      </c>
    </row>
    <row r="132" spans="1:3" ht="16.5" thickBot="1">
      <c r="A132" s="12" t="s">
        <v>14</v>
      </c>
      <c r="B132" s="6" t="s">
        <v>23</v>
      </c>
      <c r="C132" s="16">
        <f>SUM(C26,D40,C51)</f>
        <v>3298.1846315879993</v>
      </c>
    </row>
    <row r="133" spans="1:3" ht="16.5" thickBot="1">
      <c r="A133" s="12" t="s">
        <v>15</v>
      </c>
      <c r="B133" s="6" t="s">
        <v>44</v>
      </c>
      <c r="C133" s="16">
        <f>SUM(C72)</f>
        <v>167.35024090399997</v>
      </c>
    </row>
    <row r="134" spans="1:3" ht="16.5" thickBot="1">
      <c r="A134" s="12" t="s">
        <v>17</v>
      </c>
      <c r="B134" s="6" t="s">
        <v>46</v>
      </c>
      <c r="C134" s="16">
        <f>SUM(C87)</f>
        <v>519.01472700000011</v>
      </c>
    </row>
    <row r="135" spans="1:3" ht="16.5" thickBot="1">
      <c r="A135" s="12" t="s">
        <v>18</v>
      </c>
      <c r="B135" s="6" t="s">
        <v>56</v>
      </c>
      <c r="C135" s="16">
        <f>SUM(C112)</f>
        <v>17.48</v>
      </c>
    </row>
    <row r="136" spans="1:3" ht="16.5" thickBot="1">
      <c r="A136" s="185" t="s">
        <v>63</v>
      </c>
      <c r="B136" s="186"/>
      <c r="C136" s="6"/>
    </row>
    <row r="137" spans="1:3" ht="16.5" thickBot="1">
      <c r="A137" s="12" t="s">
        <v>20</v>
      </c>
      <c r="B137" s="6" t="s">
        <v>64</v>
      </c>
      <c r="C137" s="16">
        <f>D125</f>
        <v>2029.4401424177927</v>
      </c>
    </row>
    <row r="138" spans="1:3" ht="16.5" thickBot="1">
      <c r="A138" s="185" t="s">
        <v>65</v>
      </c>
      <c r="B138" s="186"/>
      <c r="C138" s="169">
        <f>SUM(C131:C137)</f>
        <v>11322.13974190979</v>
      </c>
    </row>
    <row r="139" spans="1:3" ht="16.5" thickBot="1"/>
    <row r="140" spans="1:3" ht="16.5" thickBot="1">
      <c r="A140" s="182" t="s">
        <v>238</v>
      </c>
      <c r="B140" s="183"/>
      <c r="C140" s="170">
        <f>C138</f>
        <v>11322.13974190979</v>
      </c>
    </row>
    <row r="141" spans="1:3" ht="16.5" thickBot="1">
      <c r="A141" s="182" t="s">
        <v>239</v>
      </c>
      <c r="B141" s="183"/>
      <c r="C141" s="171">
        <f>C140*12</f>
        <v>135865.67690291748</v>
      </c>
    </row>
  </sheetData>
  <mergeCells count="33">
    <mergeCell ref="A3:D3"/>
    <mergeCell ref="A21:C21"/>
    <mergeCell ref="A40:B40"/>
    <mergeCell ref="A29:D29"/>
    <mergeCell ref="A16:B16"/>
    <mergeCell ref="A19:C19"/>
    <mergeCell ref="A26:B26"/>
    <mergeCell ref="A114:B114"/>
    <mergeCell ref="A72:B72"/>
    <mergeCell ref="A63:C63"/>
    <mergeCell ref="A140:B140"/>
    <mergeCell ref="A6:C6"/>
    <mergeCell ref="A125:B125"/>
    <mergeCell ref="A90:C90"/>
    <mergeCell ref="A102:B102"/>
    <mergeCell ref="A97:C97"/>
    <mergeCell ref="A94:B94"/>
    <mergeCell ref="A141:B141"/>
    <mergeCell ref="A1:D1"/>
    <mergeCell ref="A2:D2"/>
    <mergeCell ref="A112:B112"/>
    <mergeCell ref="A105:C105"/>
    <mergeCell ref="A138:B138"/>
    <mergeCell ref="A128:C128"/>
    <mergeCell ref="A75:C75"/>
    <mergeCell ref="A87:B87"/>
    <mergeCell ref="A78:C78"/>
    <mergeCell ref="A116:C116"/>
    <mergeCell ref="A51:B51"/>
    <mergeCell ref="A44:C44"/>
    <mergeCell ref="A60:B60"/>
    <mergeCell ref="A54:C54"/>
    <mergeCell ref="A136:B13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EZ141"/>
  <sheetViews>
    <sheetView showGridLines="0" topLeftCell="A105" workbookViewId="0">
      <selection activeCell="D140" sqref="D140"/>
    </sheetView>
  </sheetViews>
  <sheetFormatPr defaultRowHeight="15.75"/>
  <cols>
    <col min="1" max="1" width="9.140625" style="11"/>
    <col min="2" max="2" width="72.140625" style="11" customWidth="1"/>
    <col min="3" max="3" width="18" style="11" customWidth="1"/>
    <col min="4" max="4" width="14.28515625" style="11" customWidth="1"/>
    <col min="5" max="5" width="12.7109375" style="11" customWidth="1"/>
    <col min="6" max="6" width="12" style="11" customWidth="1"/>
    <col min="7" max="7" width="15.140625" style="11" customWidth="1"/>
    <col min="8" max="16384" width="9.140625" style="11"/>
  </cols>
  <sheetData>
    <row r="1" spans="1:4" ht="23.25">
      <c r="A1" s="184" t="s">
        <v>66</v>
      </c>
      <c r="B1" s="184"/>
      <c r="C1" s="184"/>
      <c r="D1" s="184"/>
    </row>
    <row r="2" spans="1:4" ht="23.25">
      <c r="A2" s="184" t="s">
        <v>67</v>
      </c>
      <c r="B2" s="184"/>
      <c r="C2" s="184"/>
      <c r="D2" s="184"/>
    </row>
    <row r="3" spans="1:4">
      <c r="A3" s="190" t="s">
        <v>68</v>
      </c>
      <c r="B3" s="190"/>
      <c r="C3" s="190"/>
      <c r="D3" s="190"/>
    </row>
    <row r="6" spans="1:4">
      <c r="A6" s="189" t="s">
        <v>10</v>
      </c>
      <c r="B6" s="189"/>
      <c r="C6" s="189"/>
    </row>
    <row r="7" spans="1:4" ht="16.5" thickBot="1"/>
    <row r="8" spans="1:4" ht="16.5" thickBot="1">
      <c r="A8" s="3">
        <v>1</v>
      </c>
      <c r="B8" s="13" t="s">
        <v>11</v>
      </c>
      <c r="C8" s="13" t="s">
        <v>12</v>
      </c>
    </row>
    <row r="9" spans="1:4" ht="16.5" thickBot="1">
      <c r="A9" s="5" t="s">
        <v>13</v>
      </c>
      <c r="B9" s="6" t="s">
        <v>228</v>
      </c>
      <c r="C9" s="14">
        <v>4227.0200000000004</v>
      </c>
    </row>
    <row r="10" spans="1:4" ht="16.5" thickBot="1">
      <c r="A10" s="5" t="s">
        <v>14</v>
      </c>
      <c r="B10" s="6" t="s">
        <v>230</v>
      </c>
      <c r="C10" s="14">
        <f>C9*30%</f>
        <v>1268.106</v>
      </c>
    </row>
    <row r="11" spans="1:4" ht="16.5" thickBot="1">
      <c r="A11" s="5" t="s">
        <v>15</v>
      </c>
      <c r="B11" s="6" t="s">
        <v>16</v>
      </c>
      <c r="C11" s="14"/>
    </row>
    <row r="12" spans="1:4" ht="16.5" thickBot="1">
      <c r="A12" s="5" t="s">
        <v>17</v>
      </c>
      <c r="B12" s="6" t="s">
        <v>0</v>
      </c>
      <c r="C12" s="14"/>
    </row>
    <row r="13" spans="1:4" ht="16.5" thickBot="1">
      <c r="A13" s="5" t="s">
        <v>18</v>
      </c>
      <c r="B13" s="6" t="s">
        <v>19</v>
      </c>
      <c r="C13" s="14"/>
    </row>
    <row r="14" spans="1:4" ht="16.5" thickBot="1">
      <c r="A14" s="5"/>
      <c r="B14" s="6"/>
      <c r="C14" s="14"/>
    </row>
    <row r="15" spans="1:4" ht="16.5" thickBot="1">
      <c r="A15" s="5" t="s">
        <v>21</v>
      </c>
      <c r="B15" s="6" t="s">
        <v>22</v>
      </c>
      <c r="C15" s="14"/>
    </row>
    <row r="16" spans="1:4" ht="16.5" thickBot="1">
      <c r="A16" s="185" t="s">
        <v>1</v>
      </c>
      <c r="B16" s="186"/>
      <c r="C16" s="158">
        <f>SUM(C9,C10)</f>
        <v>5495.1260000000002</v>
      </c>
    </row>
    <row r="19" spans="1:4">
      <c r="A19" s="187" t="s">
        <v>23</v>
      </c>
      <c r="B19" s="187"/>
      <c r="C19" s="187"/>
    </row>
    <row r="20" spans="1:4">
      <c r="A20" s="2"/>
    </row>
    <row r="21" spans="1:4">
      <c r="A21" s="188" t="s">
        <v>24</v>
      </c>
      <c r="B21" s="188"/>
      <c r="C21" s="188"/>
    </row>
    <row r="22" spans="1:4" ht="16.5" thickBot="1"/>
    <row r="23" spans="1:4" ht="16.5" thickBot="1">
      <c r="A23" s="3" t="s">
        <v>25</v>
      </c>
      <c r="B23" s="13" t="s">
        <v>26</v>
      </c>
      <c r="C23" s="13" t="s">
        <v>12</v>
      </c>
    </row>
    <row r="24" spans="1:4" ht="16.5" thickBot="1">
      <c r="A24" s="5" t="s">
        <v>13</v>
      </c>
      <c r="B24" s="6" t="s">
        <v>75</v>
      </c>
      <c r="C24" s="14">
        <f>C$16*8.33%</f>
        <v>457.74399579999999</v>
      </c>
    </row>
    <row r="25" spans="1:4" ht="16.5" thickBot="1">
      <c r="A25" s="5" t="s">
        <v>14</v>
      </c>
      <c r="B25" s="6" t="s">
        <v>76</v>
      </c>
      <c r="C25" s="14">
        <f>C$16*12.1%</f>
        <v>664.91024600000003</v>
      </c>
    </row>
    <row r="26" spans="1:4" ht="16.5" thickBot="1">
      <c r="A26" s="185" t="s">
        <v>1</v>
      </c>
      <c r="B26" s="186"/>
      <c r="C26" s="158">
        <f>SUM(C24:C25)</f>
        <v>1122.6542417999999</v>
      </c>
    </row>
    <row r="29" spans="1:4" ht="32.25" customHeight="1">
      <c r="A29" s="191" t="s">
        <v>27</v>
      </c>
      <c r="B29" s="191"/>
      <c r="C29" s="191"/>
      <c r="D29" s="191"/>
    </row>
    <row r="30" spans="1:4" ht="16.5" thickBot="1"/>
    <row r="31" spans="1:4" ht="16.5" thickBot="1">
      <c r="A31" s="3" t="s">
        <v>28</v>
      </c>
      <c r="B31" s="13" t="s">
        <v>29</v>
      </c>
      <c r="C31" s="13" t="s">
        <v>30</v>
      </c>
      <c r="D31" s="13" t="s">
        <v>12</v>
      </c>
    </row>
    <row r="32" spans="1:4" ht="16.5" thickBot="1">
      <c r="A32" s="5" t="s">
        <v>13</v>
      </c>
      <c r="B32" s="6" t="s">
        <v>31</v>
      </c>
      <c r="C32" s="8">
        <v>0.2</v>
      </c>
      <c r="D32" s="14">
        <f>20%*(C$16+C$26)</f>
        <v>1323.5560483600002</v>
      </c>
    </row>
    <row r="33" spans="1:1020 1025:2044 2049:3068 3073:4092 4097:5116 5121:6140 6145:7164 7169:8188 8193:9212 9217:10236 10241:11260 11265:12284 12289:13308 13313:14332 14337:15356 15361:16380" ht="16.5" thickBot="1">
      <c r="A33" s="5" t="s">
        <v>14</v>
      </c>
      <c r="B33" s="6" t="s">
        <v>32</v>
      </c>
      <c r="C33" s="8">
        <v>2.5000000000000001E-2</v>
      </c>
      <c r="D33" s="14">
        <f>2.5%*(C$16+C$26)</f>
        <v>165.44450604500003</v>
      </c>
    </row>
    <row r="34" spans="1:1020 1025:2044 2049:3068 3073:4092 4097:5116 5121:6140 6145:7164 7169:8188 8193:9212 9217:10236 10241:11260 11265:12284 12289:13308 13313:14332 14337:15356 15361:16380" ht="16.5" thickBot="1">
      <c r="A34" s="5" t="s">
        <v>15</v>
      </c>
      <c r="B34" s="6" t="s">
        <v>223</v>
      </c>
      <c r="C34" s="15">
        <v>0.02</v>
      </c>
      <c r="D34" s="14">
        <f>2%*(C$16+C$26)</f>
        <v>132.355604836</v>
      </c>
    </row>
    <row r="35" spans="1:1020 1025:2044 2049:3068 3073:4092 4097:5116 5121:6140 6145:7164 7169:8188 8193:9212 9217:10236 10241:11260 11265:12284 12289:13308 13313:14332 14337:15356 15361:16380" ht="16.5" thickBot="1">
      <c r="A35" s="5" t="s">
        <v>17</v>
      </c>
      <c r="B35" s="6" t="s">
        <v>33</v>
      </c>
      <c r="C35" s="8">
        <v>1.4999999999999999E-2</v>
      </c>
      <c r="D35" s="14">
        <f>1.5%*(C$16+C$26)</f>
        <v>99.266703626999998</v>
      </c>
    </row>
    <row r="36" spans="1:1020 1025:2044 2049:3068 3073:4092 4097:5116 5121:6140 6145:7164 7169:8188 8193:9212 9217:10236 10241:11260 11265:12284 12289:13308 13313:14332 14337:15356 15361:16380" ht="16.5" thickBot="1">
      <c r="A36" s="5" t="s">
        <v>18</v>
      </c>
      <c r="B36" s="6" t="s">
        <v>34</v>
      </c>
      <c r="C36" s="8">
        <v>0.01</v>
      </c>
      <c r="D36" s="14">
        <f>1%*(C$16+C$26)</f>
        <v>66.177802417999999</v>
      </c>
    </row>
    <row r="37" spans="1:1020 1025:2044 2049:3068 3073:4092 4097:5116 5121:6140 6145:7164 7169:8188 8193:9212 9217:10236 10241:11260 11265:12284 12289:13308 13313:14332 14337:15356 15361:16380" ht="16.5" thickBot="1">
      <c r="A37" s="5" t="s">
        <v>20</v>
      </c>
      <c r="B37" s="6" t="s">
        <v>2</v>
      </c>
      <c r="C37" s="8">
        <v>6.0000000000000001E-3</v>
      </c>
      <c r="D37" s="14">
        <f>0.6%*(C$16+C$26)</f>
        <v>39.706681450800005</v>
      </c>
    </row>
    <row r="38" spans="1:1020 1025:2044 2049:3068 3073:4092 4097:5116 5121:6140 6145:7164 7169:8188 8193:9212 9217:10236 10241:11260 11265:12284 12289:13308 13313:14332 14337:15356 15361:16380" ht="16.5" thickBot="1">
      <c r="A38" s="5" t="s">
        <v>21</v>
      </c>
      <c r="B38" s="6" t="s">
        <v>3</v>
      </c>
      <c r="C38" s="8">
        <v>2E-3</v>
      </c>
      <c r="D38" s="14">
        <f>0.2%*(C$16+C$26)</f>
        <v>13.2355604836</v>
      </c>
    </row>
    <row r="39" spans="1:1020 1025:2044 2049:3068 3073:4092 4097:5116 5121:6140 6145:7164 7169:8188 8193:9212 9217:10236 10241:11260 11265:12284 12289:13308 13313:14332 14337:15356 15361:16380" ht="16.5" thickBot="1">
      <c r="A39" s="5" t="s">
        <v>35</v>
      </c>
      <c r="B39" s="6" t="s">
        <v>4</v>
      </c>
      <c r="C39" s="8">
        <v>0.08</v>
      </c>
      <c r="D39" s="14">
        <f>8%*(C$16+C$26)</f>
        <v>529.42241934399999</v>
      </c>
    </row>
    <row r="40" spans="1:1020 1025:2044 2049:3068 3073:4092 4097:5116 5121:6140 6145:7164 7169:8188 8193:9212 9217:10236 10241:11260 11265:12284 12289:13308 13313:14332 14337:15356 15361:16380" ht="16.5" thickBot="1">
      <c r="A40" s="185" t="s">
        <v>36</v>
      </c>
      <c r="B40" s="186"/>
      <c r="C40" s="8">
        <f>SUM(C32:C39)</f>
        <v>0.35800000000000004</v>
      </c>
      <c r="D40" s="158">
        <f>SUM(D32:D39)</f>
        <v>2369.1653265643999</v>
      </c>
    </row>
    <row r="41" spans="1:1020 1025:2044 2049:3068 3073:4092 4097:5116 5121:6140 6145:7164 7169:8188 8193:9212 9217:10236 10241:11260 11265:12284 12289:13308 13313:14332 14337:15356 15361:16380" s="153" customFormat="1">
      <c r="A41" s="150"/>
      <c r="B41" s="147"/>
      <c r="C41" s="154"/>
      <c r="D41" s="155"/>
      <c r="I41" s="150"/>
      <c r="J41" s="147"/>
      <c r="K41" s="154"/>
      <c r="L41" s="155"/>
      <c r="Q41" s="150" t="s">
        <v>196</v>
      </c>
      <c r="R41" s="147"/>
      <c r="S41" s="154"/>
      <c r="T41" s="155"/>
      <c r="Y41" s="150" t="s">
        <v>196</v>
      </c>
      <c r="Z41" s="147"/>
      <c r="AA41" s="154"/>
      <c r="AB41" s="155"/>
      <c r="AG41" s="150" t="s">
        <v>196</v>
      </c>
      <c r="AH41" s="147"/>
      <c r="AI41" s="154"/>
      <c r="AJ41" s="155"/>
      <c r="AO41" s="150" t="s">
        <v>196</v>
      </c>
      <c r="AP41" s="147"/>
      <c r="AQ41" s="154"/>
      <c r="AR41" s="155"/>
      <c r="AW41" s="150" t="s">
        <v>196</v>
      </c>
      <c r="AX41" s="147"/>
      <c r="AY41" s="154"/>
      <c r="AZ41" s="155"/>
      <c r="BE41" s="150" t="s">
        <v>196</v>
      </c>
      <c r="BF41" s="147"/>
      <c r="BG41" s="154"/>
      <c r="BH41" s="155"/>
      <c r="BM41" s="150" t="s">
        <v>196</v>
      </c>
      <c r="BN41" s="147"/>
      <c r="BO41" s="154"/>
      <c r="BP41" s="155"/>
      <c r="BU41" s="150" t="s">
        <v>196</v>
      </c>
      <c r="BV41" s="147"/>
      <c r="BW41" s="154"/>
      <c r="BX41" s="155"/>
      <c r="CC41" s="150" t="s">
        <v>196</v>
      </c>
      <c r="CD41" s="147"/>
      <c r="CE41" s="154"/>
      <c r="CF41" s="155"/>
      <c r="CK41" s="150" t="s">
        <v>196</v>
      </c>
      <c r="CL41" s="147"/>
      <c r="CM41" s="154"/>
      <c r="CN41" s="155"/>
      <c r="CS41" s="150" t="s">
        <v>196</v>
      </c>
      <c r="CT41" s="147"/>
      <c r="CU41" s="154"/>
      <c r="CV41" s="155"/>
      <c r="DA41" s="150" t="s">
        <v>196</v>
      </c>
      <c r="DB41" s="147"/>
      <c r="DC41" s="154"/>
      <c r="DD41" s="155"/>
      <c r="DI41" s="150" t="s">
        <v>196</v>
      </c>
      <c r="DJ41" s="147"/>
      <c r="DK41" s="154"/>
      <c r="DL41" s="155"/>
      <c r="DQ41" s="150" t="s">
        <v>196</v>
      </c>
      <c r="DR41" s="147"/>
      <c r="DS41" s="154"/>
      <c r="DT41" s="155"/>
      <c r="DY41" s="150" t="s">
        <v>196</v>
      </c>
      <c r="DZ41" s="147"/>
      <c r="EA41" s="154"/>
      <c r="EB41" s="155"/>
      <c r="EG41" s="150" t="s">
        <v>196</v>
      </c>
      <c r="EH41" s="147"/>
      <c r="EI41" s="154"/>
      <c r="EJ41" s="155"/>
      <c r="EO41" s="150" t="s">
        <v>196</v>
      </c>
      <c r="EP41" s="147"/>
      <c r="EQ41" s="154"/>
      <c r="ER41" s="155"/>
      <c r="EW41" s="150" t="s">
        <v>196</v>
      </c>
      <c r="EX41" s="147"/>
      <c r="EY41" s="154"/>
      <c r="EZ41" s="155"/>
      <c r="FE41" s="150" t="s">
        <v>196</v>
      </c>
      <c r="FF41" s="147"/>
      <c r="FG41" s="154"/>
      <c r="FH41" s="155"/>
      <c r="FM41" s="150" t="s">
        <v>196</v>
      </c>
      <c r="FN41" s="147"/>
      <c r="FO41" s="154"/>
      <c r="FP41" s="155"/>
      <c r="FU41" s="150" t="s">
        <v>196</v>
      </c>
      <c r="FV41" s="147"/>
      <c r="FW41" s="154"/>
      <c r="FX41" s="155"/>
      <c r="GC41" s="150" t="s">
        <v>196</v>
      </c>
      <c r="GD41" s="147"/>
      <c r="GE41" s="154"/>
      <c r="GF41" s="155"/>
      <c r="GK41" s="150" t="s">
        <v>196</v>
      </c>
      <c r="GL41" s="147"/>
      <c r="GM41" s="154"/>
      <c r="GN41" s="155"/>
      <c r="GS41" s="150" t="s">
        <v>196</v>
      </c>
      <c r="GT41" s="147"/>
      <c r="GU41" s="154"/>
      <c r="GV41" s="155"/>
      <c r="HA41" s="150" t="s">
        <v>196</v>
      </c>
      <c r="HB41" s="147"/>
      <c r="HC41" s="154"/>
      <c r="HD41" s="155"/>
      <c r="HI41" s="150" t="s">
        <v>196</v>
      </c>
      <c r="HJ41" s="147"/>
      <c r="HK41" s="154"/>
      <c r="HL41" s="155"/>
      <c r="HQ41" s="150" t="s">
        <v>196</v>
      </c>
      <c r="HR41" s="147"/>
      <c r="HS41" s="154"/>
      <c r="HT41" s="155"/>
      <c r="HY41" s="150" t="s">
        <v>196</v>
      </c>
      <c r="HZ41" s="147"/>
      <c r="IA41" s="154"/>
      <c r="IB41" s="155"/>
      <c r="IG41" s="150" t="s">
        <v>196</v>
      </c>
      <c r="IH41" s="147"/>
      <c r="II41" s="154"/>
      <c r="IJ41" s="155"/>
      <c r="IO41" s="150" t="s">
        <v>196</v>
      </c>
      <c r="IP41" s="147"/>
      <c r="IQ41" s="154"/>
      <c r="IR41" s="155"/>
      <c r="IW41" s="150" t="s">
        <v>196</v>
      </c>
      <c r="IX41" s="147"/>
      <c r="IY41" s="154"/>
      <c r="IZ41" s="155"/>
      <c r="JE41" s="150" t="s">
        <v>196</v>
      </c>
      <c r="JF41" s="147"/>
      <c r="JG41" s="154"/>
      <c r="JH41" s="155"/>
      <c r="JM41" s="150" t="s">
        <v>196</v>
      </c>
      <c r="JN41" s="147"/>
      <c r="JO41" s="154"/>
      <c r="JP41" s="155"/>
      <c r="JU41" s="150" t="s">
        <v>196</v>
      </c>
      <c r="JV41" s="147"/>
      <c r="JW41" s="154"/>
      <c r="JX41" s="155"/>
      <c r="KC41" s="150" t="s">
        <v>196</v>
      </c>
      <c r="KD41" s="147"/>
      <c r="KE41" s="154"/>
      <c r="KF41" s="155"/>
      <c r="KK41" s="150" t="s">
        <v>196</v>
      </c>
      <c r="KL41" s="147"/>
      <c r="KM41" s="154"/>
      <c r="KN41" s="155"/>
      <c r="KS41" s="150" t="s">
        <v>196</v>
      </c>
      <c r="KT41" s="147"/>
      <c r="KU41" s="154"/>
      <c r="KV41" s="155"/>
      <c r="LA41" s="150" t="s">
        <v>196</v>
      </c>
      <c r="LB41" s="147"/>
      <c r="LC41" s="154"/>
      <c r="LD41" s="155"/>
      <c r="LI41" s="150" t="s">
        <v>196</v>
      </c>
      <c r="LJ41" s="147"/>
      <c r="LK41" s="154"/>
      <c r="LL41" s="155"/>
      <c r="LQ41" s="150" t="s">
        <v>196</v>
      </c>
      <c r="LR41" s="147"/>
      <c r="LS41" s="154"/>
      <c r="LT41" s="155"/>
      <c r="LY41" s="150" t="s">
        <v>196</v>
      </c>
      <c r="LZ41" s="147"/>
      <c r="MA41" s="154"/>
      <c r="MB41" s="155"/>
      <c r="MG41" s="150" t="s">
        <v>196</v>
      </c>
      <c r="MH41" s="147"/>
      <c r="MI41" s="154"/>
      <c r="MJ41" s="155"/>
      <c r="MO41" s="150" t="s">
        <v>196</v>
      </c>
      <c r="MP41" s="147"/>
      <c r="MQ41" s="154"/>
      <c r="MR41" s="155"/>
      <c r="MW41" s="150" t="s">
        <v>196</v>
      </c>
      <c r="MX41" s="147"/>
      <c r="MY41" s="154"/>
      <c r="MZ41" s="155"/>
      <c r="NE41" s="150" t="s">
        <v>196</v>
      </c>
      <c r="NF41" s="147"/>
      <c r="NG41" s="154"/>
      <c r="NH41" s="155"/>
      <c r="NM41" s="150" t="s">
        <v>196</v>
      </c>
      <c r="NN41" s="147"/>
      <c r="NO41" s="154"/>
      <c r="NP41" s="155"/>
      <c r="NU41" s="150" t="s">
        <v>196</v>
      </c>
      <c r="NV41" s="147"/>
      <c r="NW41" s="154"/>
      <c r="NX41" s="155"/>
      <c r="OC41" s="150" t="s">
        <v>196</v>
      </c>
      <c r="OD41" s="147"/>
      <c r="OE41" s="154"/>
      <c r="OF41" s="155"/>
      <c r="OK41" s="150" t="s">
        <v>196</v>
      </c>
      <c r="OL41" s="147"/>
      <c r="OM41" s="154"/>
      <c r="ON41" s="155"/>
      <c r="OS41" s="150" t="s">
        <v>196</v>
      </c>
      <c r="OT41" s="147"/>
      <c r="OU41" s="154"/>
      <c r="OV41" s="155"/>
      <c r="PA41" s="150" t="s">
        <v>196</v>
      </c>
      <c r="PB41" s="147"/>
      <c r="PC41" s="154"/>
      <c r="PD41" s="155"/>
      <c r="PI41" s="150" t="s">
        <v>196</v>
      </c>
      <c r="PJ41" s="147"/>
      <c r="PK41" s="154"/>
      <c r="PL41" s="155"/>
      <c r="PQ41" s="150" t="s">
        <v>196</v>
      </c>
      <c r="PR41" s="147"/>
      <c r="PS41" s="154"/>
      <c r="PT41" s="155"/>
      <c r="PY41" s="150" t="s">
        <v>196</v>
      </c>
      <c r="PZ41" s="147"/>
      <c r="QA41" s="154"/>
      <c r="QB41" s="155"/>
      <c r="QG41" s="150" t="s">
        <v>196</v>
      </c>
      <c r="QH41" s="147"/>
      <c r="QI41" s="154"/>
      <c r="QJ41" s="155"/>
      <c r="QO41" s="150" t="s">
        <v>196</v>
      </c>
      <c r="QP41" s="147"/>
      <c r="QQ41" s="154"/>
      <c r="QR41" s="155"/>
      <c r="QW41" s="150" t="s">
        <v>196</v>
      </c>
      <c r="QX41" s="147"/>
      <c r="QY41" s="154"/>
      <c r="QZ41" s="155"/>
      <c r="RE41" s="150" t="s">
        <v>196</v>
      </c>
      <c r="RF41" s="147"/>
      <c r="RG41" s="154"/>
      <c r="RH41" s="155"/>
      <c r="RM41" s="150" t="s">
        <v>196</v>
      </c>
      <c r="RN41" s="147"/>
      <c r="RO41" s="154"/>
      <c r="RP41" s="155"/>
      <c r="RU41" s="150" t="s">
        <v>196</v>
      </c>
      <c r="RV41" s="147"/>
      <c r="RW41" s="154"/>
      <c r="RX41" s="155"/>
      <c r="SC41" s="150" t="s">
        <v>196</v>
      </c>
      <c r="SD41" s="147"/>
      <c r="SE41" s="154"/>
      <c r="SF41" s="155"/>
      <c r="SK41" s="150" t="s">
        <v>196</v>
      </c>
      <c r="SL41" s="147"/>
      <c r="SM41" s="154"/>
      <c r="SN41" s="155"/>
      <c r="SS41" s="150" t="s">
        <v>196</v>
      </c>
      <c r="ST41" s="147"/>
      <c r="SU41" s="154"/>
      <c r="SV41" s="155"/>
      <c r="TA41" s="150" t="s">
        <v>196</v>
      </c>
      <c r="TB41" s="147"/>
      <c r="TC41" s="154"/>
      <c r="TD41" s="155"/>
      <c r="TI41" s="150" t="s">
        <v>196</v>
      </c>
      <c r="TJ41" s="147"/>
      <c r="TK41" s="154"/>
      <c r="TL41" s="155"/>
      <c r="TQ41" s="150" t="s">
        <v>196</v>
      </c>
      <c r="TR41" s="147"/>
      <c r="TS41" s="154"/>
      <c r="TT41" s="155"/>
      <c r="TY41" s="150" t="s">
        <v>196</v>
      </c>
      <c r="TZ41" s="147"/>
      <c r="UA41" s="154"/>
      <c r="UB41" s="155"/>
      <c r="UG41" s="150" t="s">
        <v>196</v>
      </c>
      <c r="UH41" s="147"/>
      <c r="UI41" s="154"/>
      <c r="UJ41" s="155"/>
      <c r="UO41" s="150" t="s">
        <v>196</v>
      </c>
      <c r="UP41" s="147"/>
      <c r="UQ41" s="154"/>
      <c r="UR41" s="155"/>
      <c r="UW41" s="150" t="s">
        <v>196</v>
      </c>
      <c r="UX41" s="147"/>
      <c r="UY41" s="154"/>
      <c r="UZ41" s="155"/>
      <c r="VE41" s="150" t="s">
        <v>196</v>
      </c>
      <c r="VF41" s="147"/>
      <c r="VG41" s="154"/>
      <c r="VH41" s="155"/>
      <c r="VM41" s="150" t="s">
        <v>196</v>
      </c>
      <c r="VN41" s="147"/>
      <c r="VO41" s="154"/>
      <c r="VP41" s="155"/>
      <c r="VU41" s="150" t="s">
        <v>196</v>
      </c>
      <c r="VV41" s="147"/>
      <c r="VW41" s="154"/>
      <c r="VX41" s="155"/>
      <c r="WC41" s="150" t="s">
        <v>196</v>
      </c>
      <c r="WD41" s="147"/>
      <c r="WE41" s="154"/>
      <c r="WF41" s="155"/>
      <c r="WK41" s="150" t="s">
        <v>196</v>
      </c>
      <c r="WL41" s="147"/>
      <c r="WM41" s="154"/>
      <c r="WN41" s="155"/>
      <c r="WS41" s="150" t="s">
        <v>196</v>
      </c>
      <c r="WT41" s="147"/>
      <c r="WU41" s="154"/>
      <c r="WV41" s="155"/>
      <c r="XA41" s="150" t="s">
        <v>196</v>
      </c>
      <c r="XB41" s="147"/>
      <c r="XC41" s="154"/>
      <c r="XD41" s="155"/>
      <c r="XI41" s="150" t="s">
        <v>196</v>
      </c>
      <c r="XJ41" s="147"/>
      <c r="XK41" s="154"/>
      <c r="XL41" s="155"/>
      <c r="XQ41" s="150" t="s">
        <v>196</v>
      </c>
      <c r="XR41" s="147"/>
      <c r="XS41" s="154"/>
      <c r="XT41" s="155"/>
      <c r="XY41" s="150" t="s">
        <v>196</v>
      </c>
      <c r="XZ41" s="147"/>
      <c r="YA41" s="154"/>
      <c r="YB41" s="155"/>
      <c r="YG41" s="150" t="s">
        <v>196</v>
      </c>
      <c r="YH41" s="147"/>
      <c r="YI41" s="154"/>
      <c r="YJ41" s="155"/>
      <c r="YO41" s="150" t="s">
        <v>196</v>
      </c>
      <c r="YP41" s="147"/>
      <c r="YQ41" s="154"/>
      <c r="YR41" s="155"/>
      <c r="YW41" s="150" t="s">
        <v>196</v>
      </c>
      <c r="YX41" s="147"/>
      <c r="YY41" s="154"/>
      <c r="YZ41" s="155"/>
      <c r="ZE41" s="150" t="s">
        <v>196</v>
      </c>
      <c r="ZF41" s="147"/>
      <c r="ZG41" s="154"/>
      <c r="ZH41" s="155"/>
      <c r="ZM41" s="150" t="s">
        <v>196</v>
      </c>
      <c r="ZN41" s="147"/>
      <c r="ZO41" s="154"/>
      <c r="ZP41" s="155"/>
      <c r="ZU41" s="150" t="s">
        <v>196</v>
      </c>
      <c r="ZV41" s="147"/>
      <c r="ZW41" s="154"/>
      <c r="ZX41" s="155"/>
      <c r="AAC41" s="150" t="s">
        <v>196</v>
      </c>
      <c r="AAD41" s="147"/>
      <c r="AAE41" s="154"/>
      <c r="AAF41" s="155"/>
      <c r="AAK41" s="150" t="s">
        <v>196</v>
      </c>
      <c r="AAL41" s="147"/>
      <c r="AAM41" s="154"/>
      <c r="AAN41" s="155"/>
      <c r="AAS41" s="150" t="s">
        <v>196</v>
      </c>
      <c r="AAT41" s="147"/>
      <c r="AAU41" s="154"/>
      <c r="AAV41" s="155"/>
      <c r="ABA41" s="150" t="s">
        <v>196</v>
      </c>
      <c r="ABB41" s="147"/>
      <c r="ABC41" s="154"/>
      <c r="ABD41" s="155"/>
      <c r="ABI41" s="150" t="s">
        <v>196</v>
      </c>
      <c r="ABJ41" s="147"/>
      <c r="ABK41" s="154"/>
      <c r="ABL41" s="155"/>
      <c r="ABQ41" s="150" t="s">
        <v>196</v>
      </c>
      <c r="ABR41" s="147"/>
      <c r="ABS41" s="154"/>
      <c r="ABT41" s="155"/>
      <c r="ABY41" s="150" t="s">
        <v>196</v>
      </c>
      <c r="ABZ41" s="147"/>
      <c r="ACA41" s="154"/>
      <c r="ACB41" s="155"/>
      <c r="ACG41" s="150" t="s">
        <v>196</v>
      </c>
      <c r="ACH41" s="147"/>
      <c r="ACI41" s="154"/>
      <c r="ACJ41" s="155"/>
      <c r="ACO41" s="150" t="s">
        <v>196</v>
      </c>
      <c r="ACP41" s="147"/>
      <c r="ACQ41" s="154"/>
      <c r="ACR41" s="155"/>
      <c r="ACW41" s="150" t="s">
        <v>196</v>
      </c>
      <c r="ACX41" s="147"/>
      <c r="ACY41" s="154"/>
      <c r="ACZ41" s="155"/>
      <c r="ADE41" s="150" t="s">
        <v>196</v>
      </c>
      <c r="ADF41" s="147"/>
      <c r="ADG41" s="154"/>
      <c r="ADH41" s="155"/>
      <c r="ADM41" s="150" t="s">
        <v>196</v>
      </c>
      <c r="ADN41" s="147"/>
      <c r="ADO41" s="154"/>
      <c r="ADP41" s="155"/>
      <c r="ADU41" s="150" t="s">
        <v>196</v>
      </c>
      <c r="ADV41" s="147"/>
      <c r="ADW41" s="154"/>
      <c r="ADX41" s="155"/>
      <c r="AEC41" s="150" t="s">
        <v>196</v>
      </c>
      <c r="AED41" s="147"/>
      <c r="AEE41" s="154"/>
      <c r="AEF41" s="155"/>
      <c r="AEK41" s="150" t="s">
        <v>196</v>
      </c>
      <c r="AEL41" s="147"/>
      <c r="AEM41" s="154"/>
      <c r="AEN41" s="155"/>
      <c r="AES41" s="150" t="s">
        <v>196</v>
      </c>
      <c r="AET41" s="147"/>
      <c r="AEU41" s="154"/>
      <c r="AEV41" s="155"/>
      <c r="AFA41" s="150" t="s">
        <v>196</v>
      </c>
      <c r="AFB41" s="147"/>
      <c r="AFC41" s="154"/>
      <c r="AFD41" s="155"/>
      <c r="AFI41" s="150" t="s">
        <v>196</v>
      </c>
      <c r="AFJ41" s="147"/>
      <c r="AFK41" s="154"/>
      <c r="AFL41" s="155"/>
      <c r="AFQ41" s="150" t="s">
        <v>196</v>
      </c>
      <c r="AFR41" s="147"/>
      <c r="AFS41" s="154"/>
      <c r="AFT41" s="155"/>
      <c r="AFY41" s="150" t="s">
        <v>196</v>
      </c>
      <c r="AFZ41" s="147"/>
      <c r="AGA41" s="154"/>
      <c r="AGB41" s="155"/>
      <c r="AGG41" s="150" t="s">
        <v>196</v>
      </c>
      <c r="AGH41" s="147"/>
      <c r="AGI41" s="154"/>
      <c r="AGJ41" s="155"/>
      <c r="AGO41" s="150" t="s">
        <v>196</v>
      </c>
      <c r="AGP41" s="147"/>
      <c r="AGQ41" s="154"/>
      <c r="AGR41" s="155"/>
      <c r="AGW41" s="150" t="s">
        <v>196</v>
      </c>
      <c r="AGX41" s="147"/>
      <c r="AGY41" s="154"/>
      <c r="AGZ41" s="155"/>
      <c r="AHE41" s="150" t="s">
        <v>196</v>
      </c>
      <c r="AHF41" s="147"/>
      <c r="AHG41" s="154"/>
      <c r="AHH41" s="155"/>
      <c r="AHM41" s="150" t="s">
        <v>196</v>
      </c>
      <c r="AHN41" s="147"/>
      <c r="AHO41" s="154"/>
      <c r="AHP41" s="155"/>
      <c r="AHU41" s="150" t="s">
        <v>196</v>
      </c>
      <c r="AHV41" s="147"/>
      <c r="AHW41" s="154"/>
      <c r="AHX41" s="155"/>
      <c r="AIC41" s="150" t="s">
        <v>196</v>
      </c>
      <c r="AID41" s="147"/>
      <c r="AIE41" s="154"/>
      <c r="AIF41" s="155"/>
      <c r="AIK41" s="150" t="s">
        <v>196</v>
      </c>
      <c r="AIL41" s="147"/>
      <c r="AIM41" s="154"/>
      <c r="AIN41" s="155"/>
      <c r="AIS41" s="150" t="s">
        <v>196</v>
      </c>
      <c r="AIT41" s="147"/>
      <c r="AIU41" s="154"/>
      <c r="AIV41" s="155"/>
      <c r="AJA41" s="150" t="s">
        <v>196</v>
      </c>
      <c r="AJB41" s="147"/>
      <c r="AJC41" s="154"/>
      <c r="AJD41" s="155"/>
      <c r="AJI41" s="150" t="s">
        <v>196</v>
      </c>
      <c r="AJJ41" s="147"/>
      <c r="AJK41" s="154"/>
      <c r="AJL41" s="155"/>
      <c r="AJQ41" s="150" t="s">
        <v>196</v>
      </c>
      <c r="AJR41" s="147"/>
      <c r="AJS41" s="154"/>
      <c r="AJT41" s="155"/>
      <c r="AJY41" s="150" t="s">
        <v>196</v>
      </c>
      <c r="AJZ41" s="147"/>
      <c r="AKA41" s="154"/>
      <c r="AKB41" s="155"/>
      <c r="AKG41" s="150" t="s">
        <v>196</v>
      </c>
      <c r="AKH41" s="147"/>
      <c r="AKI41" s="154"/>
      <c r="AKJ41" s="155"/>
      <c r="AKO41" s="150" t="s">
        <v>196</v>
      </c>
      <c r="AKP41" s="147"/>
      <c r="AKQ41" s="154"/>
      <c r="AKR41" s="155"/>
      <c r="AKW41" s="150" t="s">
        <v>196</v>
      </c>
      <c r="AKX41" s="147"/>
      <c r="AKY41" s="154"/>
      <c r="AKZ41" s="155"/>
      <c r="ALE41" s="150" t="s">
        <v>196</v>
      </c>
      <c r="ALF41" s="147"/>
      <c r="ALG41" s="154"/>
      <c r="ALH41" s="155"/>
      <c r="ALM41" s="150" t="s">
        <v>196</v>
      </c>
      <c r="ALN41" s="147"/>
      <c r="ALO41" s="154"/>
      <c r="ALP41" s="155"/>
      <c r="ALU41" s="150" t="s">
        <v>196</v>
      </c>
      <c r="ALV41" s="147"/>
      <c r="ALW41" s="154"/>
      <c r="ALX41" s="155"/>
      <c r="AMC41" s="150" t="s">
        <v>196</v>
      </c>
      <c r="AMD41" s="147"/>
      <c r="AME41" s="154"/>
      <c r="AMF41" s="155"/>
      <c r="AMK41" s="150" t="s">
        <v>196</v>
      </c>
      <c r="AML41" s="147"/>
      <c r="AMM41" s="154"/>
      <c r="AMN41" s="155"/>
      <c r="AMS41" s="150" t="s">
        <v>196</v>
      </c>
      <c r="AMT41" s="147"/>
      <c r="AMU41" s="154"/>
      <c r="AMV41" s="155"/>
      <c r="ANA41" s="150" t="s">
        <v>196</v>
      </c>
      <c r="ANB41" s="147"/>
      <c r="ANC41" s="154"/>
      <c r="AND41" s="155"/>
      <c r="ANI41" s="150" t="s">
        <v>196</v>
      </c>
      <c r="ANJ41" s="147"/>
      <c r="ANK41" s="154"/>
      <c r="ANL41" s="155"/>
      <c r="ANQ41" s="150" t="s">
        <v>196</v>
      </c>
      <c r="ANR41" s="147"/>
      <c r="ANS41" s="154"/>
      <c r="ANT41" s="155"/>
      <c r="ANY41" s="150" t="s">
        <v>196</v>
      </c>
      <c r="ANZ41" s="147"/>
      <c r="AOA41" s="154"/>
      <c r="AOB41" s="155"/>
      <c r="AOG41" s="150" t="s">
        <v>196</v>
      </c>
      <c r="AOH41" s="147"/>
      <c r="AOI41" s="154"/>
      <c r="AOJ41" s="155"/>
      <c r="AOO41" s="150" t="s">
        <v>196</v>
      </c>
      <c r="AOP41" s="147"/>
      <c r="AOQ41" s="154"/>
      <c r="AOR41" s="155"/>
      <c r="AOW41" s="150" t="s">
        <v>196</v>
      </c>
      <c r="AOX41" s="147"/>
      <c r="AOY41" s="154"/>
      <c r="AOZ41" s="155"/>
      <c r="APE41" s="150" t="s">
        <v>196</v>
      </c>
      <c r="APF41" s="147"/>
      <c r="APG41" s="154"/>
      <c r="APH41" s="155"/>
      <c r="APM41" s="150" t="s">
        <v>196</v>
      </c>
      <c r="APN41" s="147"/>
      <c r="APO41" s="154"/>
      <c r="APP41" s="155"/>
      <c r="APU41" s="150" t="s">
        <v>196</v>
      </c>
      <c r="APV41" s="147"/>
      <c r="APW41" s="154"/>
      <c r="APX41" s="155"/>
      <c r="AQC41" s="150" t="s">
        <v>196</v>
      </c>
      <c r="AQD41" s="147"/>
      <c r="AQE41" s="154"/>
      <c r="AQF41" s="155"/>
      <c r="AQK41" s="150" t="s">
        <v>196</v>
      </c>
      <c r="AQL41" s="147"/>
      <c r="AQM41" s="154"/>
      <c r="AQN41" s="155"/>
      <c r="AQS41" s="150" t="s">
        <v>196</v>
      </c>
      <c r="AQT41" s="147"/>
      <c r="AQU41" s="154"/>
      <c r="AQV41" s="155"/>
      <c r="ARA41" s="150" t="s">
        <v>196</v>
      </c>
      <c r="ARB41" s="147"/>
      <c r="ARC41" s="154"/>
      <c r="ARD41" s="155"/>
      <c r="ARI41" s="150" t="s">
        <v>196</v>
      </c>
      <c r="ARJ41" s="147"/>
      <c r="ARK41" s="154"/>
      <c r="ARL41" s="155"/>
      <c r="ARQ41" s="150" t="s">
        <v>196</v>
      </c>
      <c r="ARR41" s="147"/>
      <c r="ARS41" s="154"/>
      <c r="ART41" s="155"/>
      <c r="ARY41" s="150" t="s">
        <v>196</v>
      </c>
      <c r="ARZ41" s="147"/>
      <c r="ASA41" s="154"/>
      <c r="ASB41" s="155"/>
      <c r="ASG41" s="150" t="s">
        <v>196</v>
      </c>
      <c r="ASH41" s="147"/>
      <c r="ASI41" s="154"/>
      <c r="ASJ41" s="155"/>
      <c r="ASO41" s="150" t="s">
        <v>196</v>
      </c>
      <c r="ASP41" s="147"/>
      <c r="ASQ41" s="154"/>
      <c r="ASR41" s="155"/>
      <c r="ASW41" s="150" t="s">
        <v>196</v>
      </c>
      <c r="ASX41" s="147"/>
      <c r="ASY41" s="154"/>
      <c r="ASZ41" s="155"/>
      <c r="ATE41" s="150" t="s">
        <v>196</v>
      </c>
      <c r="ATF41" s="147"/>
      <c r="ATG41" s="154"/>
      <c r="ATH41" s="155"/>
      <c r="ATM41" s="150" t="s">
        <v>196</v>
      </c>
      <c r="ATN41" s="147"/>
      <c r="ATO41" s="154"/>
      <c r="ATP41" s="155"/>
      <c r="ATU41" s="150" t="s">
        <v>196</v>
      </c>
      <c r="ATV41" s="147"/>
      <c r="ATW41" s="154"/>
      <c r="ATX41" s="155"/>
      <c r="AUC41" s="150" t="s">
        <v>196</v>
      </c>
      <c r="AUD41" s="147"/>
      <c r="AUE41" s="154"/>
      <c r="AUF41" s="155"/>
      <c r="AUK41" s="150" t="s">
        <v>196</v>
      </c>
      <c r="AUL41" s="147"/>
      <c r="AUM41" s="154"/>
      <c r="AUN41" s="155"/>
      <c r="AUS41" s="150" t="s">
        <v>196</v>
      </c>
      <c r="AUT41" s="147"/>
      <c r="AUU41" s="154"/>
      <c r="AUV41" s="155"/>
      <c r="AVA41" s="150" t="s">
        <v>196</v>
      </c>
      <c r="AVB41" s="147"/>
      <c r="AVC41" s="154"/>
      <c r="AVD41" s="155"/>
      <c r="AVI41" s="150" t="s">
        <v>196</v>
      </c>
      <c r="AVJ41" s="147"/>
      <c r="AVK41" s="154"/>
      <c r="AVL41" s="155"/>
      <c r="AVQ41" s="150" t="s">
        <v>196</v>
      </c>
      <c r="AVR41" s="147"/>
      <c r="AVS41" s="154"/>
      <c r="AVT41" s="155"/>
      <c r="AVY41" s="150" t="s">
        <v>196</v>
      </c>
      <c r="AVZ41" s="147"/>
      <c r="AWA41" s="154"/>
      <c r="AWB41" s="155"/>
      <c r="AWG41" s="150" t="s">
        <v>196</v>
      </c>
      <c r="AWH41" s="147"/>
      <c r="AWI41" s="154"/>
      <c r="AWJ41" s="155"/>
      <c r="AWO41" s="150" t="s">
        <v>196</v>
      </c>
      <c r="AWP41" s="147"/>
      <c r="AWQ41" s="154"/>
      <c r="AWR41" s="155"/>
      <c r="AWW41" s="150" t="s">
        <v>196</v>
      </c>
      <c r="AWX41" s="147"/>
      <c r="AWY41" s="154"/>
      <c r="AWZ41" s="155"/>
      <c r="AXE41" s="150" t="s">
        <v>196</v>
      </c>
      <c r="AXF41" s="147"/>
      <c r="AXG41" s="154"/>
      <c r="AXH41" s="155"/>
      <c r="AXM41" s="150" t="s">
        <v>196</v>
      </c>
      <c r="AXN41" s="147"/>
      <c r="AXO41" s="154"/>
      <c r="AXP41" s="155"/>
      <c r="AXU41" s="150" t="s">
        <v>196</v>
      </c>
      <c r="AXV41" s="147"/>
      <c r="AXW41" s="154"/>
      <c r="AXX41" s="155"/>
      <c r="AYC41" s="150" t="s">
        <v>196</v>
      </c>
      <c r="AYD41" s="147"/>
      <c r="AYE41" s="154"/>
      <c r="AYF41" s="155"/>
      <c r="AYK41" s="150" t="s">
        <v>196</v>
      </c>
      <c r="AYL41" s="147"/>
      <c r="AYM41" s="154"/>
      <c r="AYN41" s="155"/>
      <c r="AYS41" s="150" t="s">
        <v>196</v>
      </c>
      <c r="AYT41" s="147"/>
      <c r="AYU41" s="154"/>
      <c r="AYV41" s="155"/>
      <c r="AZA41" s="150" t="s">
        <v>196</v>
      </c>
      <c r="AZB41" s="147"/>
      <c r="AZC41" s="154"/>
      <c r="AZD41" s="155"/>
      <c r="AZI41" s="150" t="s">
        <v>196</v>
      </c>
      <c r="AZJ41" s="147"/>
      <c r="AZK41" s="154"/>
      <c r="AZL41" s="155"/>
      <c r="AZQ41" s="150" t="s">
        <v>196</v>
      </c>
      <c r="AZR41" s="147"/>
      <c r="AZS41" s="154"/>
      <c r="AZT41" s="155"/>
      <c r="AZY41" s="150" t="s">
        <v>196</v>
      </c>
      <c r="AZZ41" s="147"/>
      <c r="BAA41" s="154"/>
      <c r="BAB41" s="155"/>
      <c r="BAG41" s="150" t="s">
        <v>196</v>
      </c>
      <c r="BAH41" s="147"/>
      <c r="BAI41" s="154"/>
      <c r="BAJ41" s="155"/>
      <c r="BAO41" s="150" t="s">
        <v>196</v>
      </c>
      <c r="BAP41" s="147"/>
      <c r="BAQ41" s="154"/>
      <c r="BAR41" s="155"/>
      <c r="BAW41" s="150" t="s">
        <v>196</v>
      </c>
      <c r="BAX41" s="147"/>
      <c r="BAY41" s="154"/>
      <c r="BAZ41" s="155"/>
      <c r="BBE41" s="150" t="s">
        <v>196</v>
      </c>
      <c r="BBF41" s="147"/>
      <c r="BBG41" s="154"/>
      <c r="BBH41" s="155"/>
      <c r="BBM41" s="150" t="s">
        <v>196</v>
      </c>
      <c r="BBN41" s="147"/>
      <c r="BBO41" s="154"/>
      <c r="BBP41" s="155"/>
      <c r="BBU41" s="150" t="s">
        <v>196</v>
      </c>
      <c r="BBV41" s="147"/>
      <c r="BBW41" s="154"/>
      <c r="BBX41" s="155"/>
      <c r="BCC41" s="150" t="s">
        <v>196</v>
      </c>
      <c r="BCD41" s="147"/>
      <c r="BCE41" s="154"/>
      <c r="BCF41" s="155"/>
      <c r="BCK41" s="150" t="s">
        <v>196</v>
      </c>
      <c r="BCL41" s="147"/>
      <c r="BCM41" s="154"/>
      <c r="BCN41" s="155"/>
      <c r="BCS41" s="150" t="s">
        <v>196</v>
      </c>
      <c r="BCT41" s="147"/>
      <c r="BCU41" s="154"/>
      <c r="BCV41" s="155"/>
      <c r="BDA41" s="150" t="s">
        <v>196</v>
      </c>
      <c r="BDB41" s="147"/>
      <c r="BDC41" s="154"/>
      <c r="BDD41" s="155"/>
      <c r="BDI41" s="150" t="s">
        <v>196</v>
      </c>
      <c r="BDJ41" s="147"/>
      <c r="BDK41" s="154"/>
      <c r="BDL41" s="155"/>
      <c r="BDQ41" s="150" t="s">
        <v>196</v>
      </c>
      <c r="BDR41" s="147"/>
      <c r="BDS41" s="154"/>
      <c r="BDT41" s="155"/>
      <c r="BDY41" s="150" t="s">
        <v>196</v>
      </c>
      <c r="BDZ41" s="147"/>
      <c r="BEA41" s="154"/>
      <c r="BEB41" s="155"/>
      <c r="BEG41" s="150" t="s">
        <v>196</v>
      </c>
      <c r="BEH41" s="147"/>
      <c r="BEI41" s="154"/>
      <c r="BEJ41" s="155"/>
      <c r="BEO41" s="150" t="s">
        <v>196</v>
      </c>
      <c r="BEP41" s="147"/>
      <c r="BEQ41" s="154"/>
      <c r="BER41" s="155"/>
      <c r="BEW41" s="150" t="s">
        <v>196</v>
      </c>
      <c r="BEX41" s="147"/>
      <c r="BEY41" s="154"/>
      <c r="BEZ41" s="155"/>
      <c r="BFE41" s="150" t="s">
        <v>196</v>
      </c>
      <c r="BFF41" s="147"/>
      <c r="BFG41" s="154"/>
      <c r="BFH41" s="155"/>
      <c r="BFM41" s="150" t="s">
        <v>196</v>
      </c>
      <c r="BFN41" s="147"/>
      <c r="BFO41" s="154"/>
      <c r="BFP41" s="155"/>
      <c r="BFU41" s="150" t="s">
        <v>196</v>
      </c>
      <c r="BFV41" s="147"/>
      <c r="BFW41" s="154"/>
      <c r="BFX41" s="155"/>
      <c r="BGC41" s="150" t="s">
        <v>196</v>
      </c>
      <c r="BGD41" s="147"/>
      <c r="BGE41" s="154"/>
      <c r="BGF41" s="155"/>
      <c r="BGK41" s="150" t="s">
        <v>196</v>
      </c>
      <c r="BGL41" s="147"/>
      <c r="BGM41" s="154"/>
      <c r="BGN41" s="155"/>
      <c r="BGS41" s="150" t="s">
        <v>196</v>
      </c>
      <c r="BGT41" s="147"/>
      <c r="BGU41" s="154"/>
      <c r="BGV41" s="155"/>
      <c r="BHA41" s="150" t="s">
        <v>196</v>
      </c>
      <c r="BHB41" s="147"/>
      <c r="BHC41" s="154"/>
      <c r="BHD41" s="155"/>
      <c r="BHI41" s="150" t="s">
        <v>196</v>
      </c>
      <c r="BHJ41" s="147"/>
      <c r="BHK41" s="154"/>
      <c r="BHL41" s="155"/>
      <c r="BHQ41" s="150" t="s">
        <v>196</v>
      </c>
      <c r="BHR41" s="147"/>
      <c r="BHS41" s="154"/>
      <c r="BHT41" s="155"/>
      <c r="BHY41" s="150" t="s">
        <v>196</v>
      </c>
      <c r="BHZ41" s="147"/>
      <c r="BIA41" s="154"/>
      <c r="BIB41" s="155"/>
      <c r="BIG41" s="150" t="s">
        <v>196</v>
      </c>
      <c r="BIH41" s="147"/>
      <c r="BII41" s="154"/>
      <c r="BIJ41" s="155"/>
      <c r="BIO41" s="150" t="s">
        <v>196</v>
      </c>
      <c r="BIP41" s="147"/>
      <c r="BIQ41" s="154"/>
      <c r="BIR41" s="155"/>
      <c r="BIW41" s="150" t="s">
        <v>196</v>
      </c>
      <c r="BIX41" s="147"/>
      <c r="BIY41" s="154"/>
      <c r="BIZ41" s="155"/>
      <c r="BJE41" s="150" t="s">
        <v>196</v>
      </c>
      <c r="BJF41" s="147"/>
      <c r="BJG41" s="154"/>
      <c r="BJH41" s="155"/>
      <c r="BJM41" s="150" t="s">
        <v>196</v>
      </c>
      <c r="BJN41" s="147"/>
      <c r="BJO41" s="154"/>
      <c r="BJP41" s="155"/>
      <c r="BJU41" s="150" t="s">
        <v>196</v>
      </c>
      <c r="BJV41" s="147"/>
      <c r="BJW41" s="154"/>
      <c r="BJX41" s="155"/>
      <c r="BKC41" s="150" t="s">
        <v>196</v>
      </c>
      <c r="BKD41" s="147"/>
      <c r="BKE41" s="154"/>
      <c r="BKF41" s="155"/>
      <c r="BKK41" s="150" t="s">
        <v>196</v>
      </c>
      <c r="BKL41" s="147"/>
      <c r="BKM41" s="154"/>
      <c r="BKN41" s="155"/>
      <c r="BKS41" s="150" t="s">
        <v>196</v>
      </c>
      <c r="BKT41" s="147"/>
      <c r="BKU41" s="154"/>
      <c r="BKV41" s="155"/>
      <c r="BLA41" s="150" t="s">
        <v>196</v>
      </c>
      <c r="BLB41" s="147"/>
      <c r="BLC41" s="154"/>
      <c r="BLD41" s="155"/>
      <c r="BLI41" s="150" t="s">
        <v>196</v>
      </c>
      <c r="BLJ41" s="147"/>
      <c r="BLK41" s="154"/>
      <c r="BLL41" s="155"/>
      <c r="BLQ41" s="150" t="s">
        <v>196</v>
      </c>
      <c r="BLR41" s="147"/>
      <c r="BLS41" s="154"/>
      <c r="BLT41" s="155"/>
      <c r="BLY41" s="150" t="s">
        <v>196</v>
      </c>
      <c r="BLZ41" s="147"/>
      <c r="BMA41" s="154"/>
      <c r="BMB41" s="155"/>
      <c r="BMG41" s="150" t="s">
        <v>196</v>
      </c>
      <c r="BMH41" s="147"/>
      <c r="BMI41" s="154"/>
      <c r="BMJ41" s="155"/>
      <c r="BMO41" s="150" t="s">
        <v>196</v>
      </c>
      <c r="BMP41" s="147"/>
      <c r="BMQ41" s="154"/>
      <c r="BMR41" s="155"/>
      <c r="BMW41" s="150" t="s">
        <v>196</v>
      </c>
      <c r="BMX41" s="147"/>
      <c r="BMY41" s="154"/>
      <c r="BMZ41" s="155"/>
      <c r="BNE41" s="150" t="s">
        <v>196</v>
      </c>
      <c r="BNF41" s="147"/>
      <c r="BNG41" s="154"/>
      <c r="BNH41" s="155"/>
      <c r="BNM41" s="150" t="s">
        <v>196</v>
      </c>
      <c r="BNN41" s="147"/>
      <c r="BNO41" s="154"/>
      <c r="BNP41" s="155"/>
      <c r="BNU41" s="150" t="s">
        <v>196</v>
      </c>
      <c r="BNV41" s="147"/>
      <c r="BNW41" s="154"/>
      <c r="BNX41" s="155"/>
      <c r="BOC41" s="150" t="s">
        <v>196</v>
      </c>
      <c r="BOD41" s="147"/>
      <c r="BOE41" s="154"/>
      <c r="BOF41" s="155"/>
      <c r="BOK41" s="150" t="s">
        <v>196</v>
      </c>
      <c r="BOL41" s="147"/>
      <c r="BOM41" s="154"/>
      <c r="BON41" s="155"/>
      <c r="BOS41" s="150" t="s">
        <v>196</v>
      </c>
      <c r="BOT41" s="147"/>
      <c r="BOU41" s="154"/>
      <c r="BOV41" s="155"/>
      <c r="BPA41" s="150" t="s">
        <v>196</v>
      </c>
      <c r="BPB41" s="147"/>
      <c r="BPC41" s="154"/>
      <c r="BPD41" s="155"/>
      <c r="BPI41" s="150" t="s">
        <v>196</v>
      </c>
      <c r="BPJ41" s="147"/>
      <c r="BPK41" s="154"/>
      <c r="BPL41" s="155"/>
      <c r="BPQ41" s="150" t="s">
        <v>196</v>
      </c>
      <c r="BPR41" s="147"/>
      <c r="BPS41" s="154"/>
      <c r="BPT41" s="155"/>
      <c r="BPY41" s="150" t="s">
        <v>196</v>
      </c>
      <c r="BPZ41" s="147"/>
      <c r="BQA41" s="154"/>
      <c r="BQB41" s="155"/>
      <c r="BQG41" s="150" t="s">
        <v>196</v>
      </c>
      <c r="BQH41" s="147"/>
      <c r="BQI41" s="154"/>
      <c r="BQJ41" s="155"/>
      <c r="BQO41" s="150" t="s">
        <v>196</v>
      </c>
      <c r="BQP41" s="147"/>
      <c r="BQQ41" s="154"/>
      <c r="BQR41" s="155"/>
      <c r="BQW41" s="150" t="s">
        <v>196</v>
      </c>
      <c r="BQX41" s="147"/>
      <c r="BQY41" s="154"/>
      <c r="BQZ41" s="155"/>
      <c r="BRE41" s="150" t="s">
        <v>196</v>
      </c>
      <c r="BRF41" s="147"/>
      <c r="BRG41" s="154"/>
      <c r="BRH41" s="155"/>
      <c r="BRM41" s="150" t="s">
        <v>196</v>
      </c>
      <c r="BRN41" s="147"/>
      <c r="BRO41" s="154"/>
      <c r="BRP41" s="155"/>
      <c r="BRU41" s="150" t="s">
        <v>196</v>
      </c>
      <c r="BRV41" s="147"/>
      <c r="BRW41" s="154"/>
      <c r="BRX41" s="155"/>
      <c r="BSC41" s="150" t="s">
        <v>196</v>
      </c>
      <c r="BSD41" s="147"/>
      <c r="BSE41" s="154"/>
      <c r="BSF41" s="155"/>
      <c r="BSK41" s="150" t="s">
        <v>196</v>
      </c>
      <c r="BSL41" s="147"/>
      <c r="BSM41" s="154"/>
      <c r="BSN41" s="155"/>
      <c r="BSS41" s="150" t="s">
        <v>196</v>
      </c>
      <c r="BST41" s="147"/>
      <c r="BSU41" s="154"/>
      <c r="BSV41" s="155"/>
      <c r="BTA41" s="150" t="s">
        <v>196</v>
      </c>
      <c r="BTB41" s="147"/>
      <c r="BTC41" s="154"/>
      <c r="BTD41" s="155"/>
      <c r="BTI41" s="150" t="s">
        <v>196</v>
      </c>
      <c r="BTJ41" s="147"/>
      <c r="BTK41" s="154"/>
      <c r="BTL41" s="155"/>
      <c r="BTQ41" s="150" t="s">
        <v>196</v>
      </c>
      <c r="BTR41" s="147"/>
      <c r="BTS41" s="154"/>
      <c r="BTT41" s="155"/>
      <c r="BTY41" s="150" t="s">
        <v>196</v>
      </c>
      <c r="BTZ41" s="147"/>
      <c r="BUA41" s="154"/>
      <c r="BUB41" s="155"/>
      <c r="BUG41" s="150" t="s">
        <v>196</v>
      </c>
      <c r="BUH41" s="147"/>
      <c r="BUI41" s="154"/>
      <c r="BUJ41" s="155"/>
      <c r="BUO41" s="150" t="s">
        <v>196</v>
      </c>
      <c r="BUP41" s="147"/>
      <c r="BUQ41" s="154"/>
      <c r="BUR41" s="155"/>
      <c r="BUW41" s="150" t="s">
        <v>196</v>
      </c>
      <c r="BUX41" s="147"/>
      <c r="BUY41" s="154"/>
      <c r="BUZ41" s="155"/>
      <c r="BVE41" s="150" t="s">
        <v>196</v>
      </c>
      <c r="BVF41" s="147"/>
      <c r="BVG41" s="154"/>
      <c r="BVH41" s="155"/>
      <c r="BVM41" s="150" t="s">
        <v>196</v>
      </c>
      <c r="BVN41" s="147"/>
      <c r="BVO41" s="154"/>
      <c r="BVP41" s="155"/>
      <c r="BVU41" s="150" t="s">
        <v>196</v>
      </c>
      <c r="BVV41" s="147"/>
      <c r="BVW41" s="154"/>
      <c r="BVX41" s="155"/>
      <c r="BWC41" s="150" t="s">
        <v>196</v>
      </c>
      <c r="BWD41" s="147"/>
      <c r="BWE41" s="154"/>
      <c r="BWF41" s="155"/>
      <c r="BWK41" s="150" t="s">
        <v>196</v>
      </c>
      <c r="BWL41" s="147"/>
      <c r="BWM41" s="154"/>
      <c r="BWN41" s="155"/>
      <c r="BWS41" s="150" t="s">
        <v>196</v>
      </c>
      <c r="BWT41" s="147"/>
      <c r="BWU41" s="154"/>
      <c r="BWV41" s="155"/>
      <c r="BXA41" s="150" t="s">
        <v>196</v>
      </c>
      <c r="BXB41" s="147"/>
      <c r="BXC41" s="154"/>
      <c r="BXD41" s="155"/>
      <c r="BXI41" s="150" t="s">
        <v>196</v>
      </c>
      <c r="BXJ41" s="147"/>
      <c r="BXK41" s="154"/>
      <c r="BXL41" s="155"/>
      <c r="BXQ41" s="150" t="s">
        <v>196</v>
      </c>
      <c r="BXR41" s="147"/>
      <c r="BXS41" s="154"/>
      <c r="BXT41" s="155"/>
      <c r="BXY41" s="150" t="s">
        <v>196</v>
      </c>
      <c r="BXZ41" s="147"/>
      <c r="BYA41" s="154"/>
      <c r="BYB41" s="155"/>
      <c r="BYG41" s="150" t="s">
        <v>196</v>
      </c>
      <c r="BYH41" s="147"/>
      <c r="BYI41" s="154"/>
      <c r="BYJ41" s="155"/>
      <c r="BYO41" s="150" t="s">
        <v>196</v>
      </c>
      <c r="BYP41" s="147"/>
      <c r="BYQ41" s="154"/>
      <c r="BYR41" s="155"/>
      <c r="BYW41" s="150" t="s">
        <v>196</v>
      </c>
      <c r="BYX41" s="147"/>
      <c r="BYY41" s="154"/>
      <c r="BYZ41" s="155"/>
      <c r="BZE41" s="150" t="s">
        <v>196</v>
      </c>
      <c r="BZF41" s="147"/>
      <c r="BZG41" s="154"/>
      <c r="BZH41" s="155"/>
      <c r="BZM41" s="150" t="s">
        <v>196</v>
      </c>
      <c r="BZN41" s="147"/>
      <c r="BZO41" s="154"/>
      <c r="BZP41" s="155"/>
      <c r="BZU41" s="150" t="s">
        <v>196</v>
      </c>
      <c r="BZV41" s="147"/>
      <c r="BZW41" s="154"/>
      <c r="BZX41" s="155"/>
      <c r="CAC41" s="150" t="s">
        <v>196</v>
      </c>
      <c r="CAD41" s="147"/>
      <c r="CAE41" s="154"/>
      <c r="CAF41" s="155"/>
      <c r="CAK41" s="150" t="s">
        <v>196</v>
      </c>
      <c r="CAL41" s="147"/>
      <c r="CAM41" s="154"/>
      <c r="CAN41" s="155"/>
      <c r="CAS41" s="150" t="s">
        <v>196</v>
      </c>
      <c r="CAT41" s="147"/>
      <c r="CAU41" s="154"/>
      <c r="CAV41" s="155"/>
      <c r="CBA41" s="150" t="s">
        <v>196</v>
      </c>
      <c r="CBB41" s="147"/>
      <c r="CBC41" s="154"/>
      <c r="CBD41" s="155"/>
      <c r="CBI41" s="150" t="s">
        <v>196</v>
      </c>
      <c r="CBJ41" s="147"/>
      <c r="CBK41" s="154"/>
      <c r="CBL41" s="155"/>
      <c r="CBQ41" s="150" t="s">
        <v>196</v>
      </c>
      <c r="CBR41" s="147"/>
      <c r="CBS41" s="154"/>
      <c r="CBT41" s="155"/>
      <c r="CBY41" s="150" t="s">
        <v>196</v>
      </c>
      <c r="CBZ41" s="147"/>
      <c r="CCA41" s="154"/>
      <c r="CCB41" s="155"/>
      <c r="CCG41" s="150" t="s">
        <v>196</v>
      </c>
      <c r="CCH41" s="147"/>
      <c r="CCI41" s="154"/>
      <c r="CCJ41" s="155"/>
      <c r="CCO41" s="150" t="s">
        <v>196</v>
      </c>
      <c r="CCP41" s="147"/>
      <c r="CCQ41" s="154"/>
      <c r="CCR41" s="155"/>
      <c r="CCW41" s="150" t="s">
        <v>196</v>
      </c>
      <c r="CCX41" s="147"/>
      <c r="CCY41" s="154"/>
      <c r="CCZ41" s="155"/>
      <c r="CDE41" s="150" t="s">
        <v>196</v>
      </c>
      <c r="CDF41" s="147"/>
      <c r="CDG41" s="154"/>
      <c r="CDH41" s="155"/>
      <c r="CDM41" s="150" t="s">
        <v>196</v>
      </c>
      <c r="CDN41" s="147"/>
      <c r="CDO41" s="154"/>
      <c r="CDP41" s="155"/>
      <c r="CDU41" s="150" t="s">
        <v>196</v>
      </c>
      <c r="CDV41" s="147"/>
      <c r="CDW41" s="154"/>
      <c r="CDX41" s="155"/>
      <c r="CEC41" s="150" t="s">
        <v>196</v>
      </c>
      <c r="CED41" s="147"/>
      <c r="CEE41" s="154"/>
      <c r="CEF41" s="155"/>
      <c r="CEK41" s="150" t="s">
        <v>196</v>
      </c>
      <c r="CEL41" s="147"/>
      <c r="CEM41" s="154"/>
      <c r="CEN41" s="155"/>
      <c r="CES41" s="150" t="s">
        <v>196</v>
      </c>
      <c r="CET41" s="147"/>
      <c r="CEU41" s="154"/>
      <c r="CEV41" s="155"/>
      <c r="CFA41" s="150" t="s">
        <v>196</v>
      </c>
      <c r="CFB41" s="147"/>
      <c r="CFC41" s="154"/>
      <c r="CFD41" s="155"/>
      <c r="CFI41" s="150" t="s">
        <v>196</v>
      </c>
      <c r="CFJ41" s="147"/>
      <c r="CFK41" s="154"/>
      <c r="CFL41" s="155"/>
      <c r="CFQ41" s="150" t="s">
        <v>196</v>
      </c>
      <c r="CFR41" s="147"/>
      <c r="CFS41" s="154"/>
      <c r="CFT41" s="155"/>
      <c r="CFY41" s="150" t="s">
        <v>196</v>
      </c>
      <c r="CFZ41" s="147"/>
      <c r="CGA41" s="154"/>
      <c r="CGB41" s="155"/>
      <c r="CGG41" s="150" t="s">
        <v>196</v>
      </c>
      <c r="CGH41" s="147"/>
      <c r="CGI41" s="154"/>
      <c r="CGJ41" s="155"/>
      <c r="CGO41" s="150" t="s">
        <v>196</v>
      </c>
      <c r="CGP41" s="147"/>
      <c r="CGQ41" s="154"/>
      <c r="CGR41" s="155"/>
      <c r="CGW41" s="150" t="s">
        <v>196</v>
      </c>
      <c r="CGX41" s="147"/>
      <c r="CGY41" s="154"/>
      <c r="CGZ41" s="155"/>
      <c r="CHE41" s="150" t="s">
        <v>196</v>
      </c>
      <c r="CHF41" s="147"/>
      <c r="CHG41" s="154"/>
      <c r="CHH41" s="155"/>
      <c r="CHM41" s="150" t="s">
        <v>196</v>
      </c>
      <c r="CHN41" s="147"/>
      <c r="CHO41" s="154"/>
      <c r="CHP41" s="155"/>
      <c r="CHU41" s="150" t="s">
        <v>196</v>
      </c>
      <c r="CHV41" s="147"/>
      <c r="CHW41" s="154"/>
      <c r="CHX41" s="155"/>
      <c r="CIC41" s="150" t="s">
        <v>196</v>
      </c>
      <c r="CID41" s="147"/>
      <c r="CIE41" s="154"/>
      <c r="CIF41" s="155"/>
      <c r="CIK41" s="150" t="s">
        <v>196</v>
      </c>
      <c r="CIL41" s="147"/>
      <c r="CIM41" s="154"/>
      <c r="CIN41" s="155"/>
      <c r="CIS41" s="150" t="s">
        <v>196</v>
      </c>
      <c r="CIT41" s="147"/>
      <c r="CIU41" s="154"/>
      <c r="CIV41" s="155"/>
      <c r="CJA41" s="150" t="s">
        <v>196</v>
      </c>
      <c r="CJB41" s="147"/>
      <c r="CJC41" s="154"/>
      <c r="CJD41" s="155"/>
      <c r="CJI41" s="150" t="s">
        <v>196</v>
      </c>
      <c r="CJJ41" s="147"/>
      <c r="CJK41" s="154"/>
      <c r="CJL41" s="155"/>
      <c r="CJQ41" s="150" t="s">
        <v>196</v>
      </c>
      <c r="CJR41" s="147"/>
      <c r="CJS41" s="154"/>
      <c r="CJT41" s="155"/>
      <c r="CJY41" s="150" t="s">
        <v>196</v>
      </c>
      <c r="CJZ41" s="147"/>
      <c r="CKA41" s="154"/>
      <c r="CKB41" s="155"/>
      <c r="CKG41" s="150" t="s">
        <v>196</v>
      </c>
      <c r="CKH41" s="147"/>
      <c r="CKI41" s="154"/>
      <c r="CKJ41" s="155"/>
      <c r="CKO41" s="150" t="s">
        <v>196</v>
      </c>
      <c r="CKP41" s="147"/>
      <c r="CKQ41" s="154"/>
      <c r="CKR41" s="155"/>
      <c r="CKW41" s="150" t="s">
        <v>196</v>
      </c>
      <c r="CKX41" s="147"/>
      <c r="CKY41" s="154"/>
      <c r="CKZ41" s="155"/>
      <c r="CLE41" s="150" t="s">
        <v>196</v>
      </c>
      <c r="CLF41" s="147"/>
      <c r="CLG41" s="154"/>
      <c r="CLH41" s="155"/>
      <c r="CLM41" s="150" t="s">
        <v>196</v>
      </c>
      <c r="CLN41" s="147"/>
      <c r="CLO41" s="154"/>
      <c r="CLP41" s="155"/>
      <c r="CLU41" s="150" t="s">
        <v>196</v>
      </c>
      <c r="CLV41" s="147"/>
      <c r="CLW41" s="154"/>
      <c r="CLX41" s="155"/>
      <c r="CMC41" s="150" t="s">
        <v>196</v>
      </c>
      <c r="CMD41" s="147"/>
      <c r="CME41" s="154"/>
      <c r="CMF41" s="155"/>
      <c r="CMK41" s="150" t="s">
        <v>196</v>
      </c>
      <c r="CML41" s="147"/>
      <c r="CMM41" s="154"/>
      <c r="CMN41" s="155"/>
      <c r="CMS41" s="150" t="s">
        <v>196</v>
      </c>
      <c r="CMT41" s="147"/>
      <c r="CMU41" s="154"/>
      <c r="CMV41" s="155"/>
      <c r="CNA41" s="150" t="s">
        <v>196</v>
      </c>
      <c r="CNB41" s="147"/>
      <c r="CNC41" s="154"/>
      <c r="CND41" s="155"/>
      <c r="CNI41" s="150" t="s">
        <v>196</v>
      </c>
      <c r="CNJ41" s="147"/>
      <c r="CNK41" s="154"/>
      <c r="CNL41" s="155"/>
      <c r="CNQ41" s="150" t="s">
        <v>196</v>
      </c>
      <c r="CNR41" s="147"/>
      <c r="CNS41" s="154"/>
      <c r="CNT41" s="155"/>
      <c r="CNY41" s="150" t="s">
        <v>196</v>
      </c>
      <c r="CNZ41" s="147"/>
      <c r="COA41" s="154"/>
      <c r="COB41" s="155"/>
      <c r="COG41" s="150" t="s">
        <v>196</v>
      </c>
      <c r="COH41" s="147"/>
      <c r="COI41" s="154"/>
      <c r="COJ41" s="155"/>
      <c r="COO41" s="150" t="s">
        <v>196</v>
      </c>
      <c r="COP41" s="147"/>
      <c r="COQ41" s="154"/>
      <c r="COR41" s="155"/>
      <c r="COW41" s="150" t="s">
        <v>196</v>
      </c>
      <c r="COX41" s="147"/>
      <c r="COY41" s="154"/>
      <c r="COZ41" s="155"/>
      <c r="CPE41" s="150" t="s">
        <v>196</v>
      </c>
      <c r="CPF41" s="147"/>
      <c r="CPG41" s="154"/>
      <c r="CPH41" s="155"/>
      <c r="CPM41" s="150" t="s">
        <v>196</v>
      </c>
      <c r="CPN41" s="147"/>
      <c r="CPO41" s="154"/>
      <c r="CPP41" s="155"/>
      <c r="CPU41" s="150" t="s">
        <v>196</v>
      </c>
      <c r="CPV41" s="147"/>
      <c r="CPW41" s="154"/>
      <c r="CPX41" s="155"/>
      <c r="CQC41" s="150" t="s">
        <v>196</v>
      </c>
      <c r="CQD41" s="147"/>
      <c r="CQE41" s="154"/>
      <c r="CQF41" s="155"/>
      <c r="CQK41" s="150" t="s">
        <v>196</v>
      </c>
      <c r="CQL41" s="147"/>
      <c r="CQM41" s="154"/>
      <c r="CQN41" s="155"/>
      <c r="CQS41" s="150" t="s">
        <v>196</v>
      </c>
      <c r="CQT41" s="147"/>
      <c r="CQU41" s="154"/>
      <c r="CQV41" s="155"/>
      <c r="CRA41" s="150" t="s">
        <v>196</v>
      </c>
      <c r="CRB41" s="147"/>
      <c r="CRC41" s="154"/>
      <c r="CRD41" s="155"/>
      <c r="CRI41" s="150" t="s">
        <v>196</v>
      </c>
      <c r="CRJ41" s="147"/>
      <c r="CRK41" s="154"/>
      <c r="CRL41" s="155"/>
      <c r="CRQ41" s="150" t="s">
        <v>196</v>
      </c>
      <c r="CRR41" s="147"/>
      <c r="CRS41" s="154"/>
      <c r="CRT41" s="155"/>
      <c r="CRY41" s="150" t="s">
        <v>196</v>
      </c>
      <c r="CRZ41" s="147"/>
      <c r="CSA41" s="154"/>
      <c r="CSB41" s="155"/>
      <c r="CSG41" s="150" t="s">
        <v>196</v>
      </c>
      <c r="CSH41" s="147"/>
      <c r="CSI41" s="154"/>
      <c r="CSJ41" s="155"/>
      <c r="CSO41" s="150" t="s">
        <v>196</v>
      </c>
      <c r="CSP41" s="147"/>
      <c r="CSQ41" s="154"/>
      <c r="CSR41" s="155"/>
      <c r="CSW41" s="150" t="s">
        <v>196</v>
      </c>
      <c r="CSX41" s="147"/>
      <c r="CSY41" s="154"/>
      <c r="CSZ41" s="155"/>
      <c r="CTE41" s="150" t="s">
        <v>196</v>
      </c>
      <c r="CTF41" s="147"/>
      <c r="CTG41" s="154"/>
      <c r="CTH41" s="155"/>
      <c r="CTM41" s="150" t="s">
        <v>196</v>
      </c>
      <c r="CTN41" s="147"/>
      <c r="CTO41" s="154"/>
      <c r="CTP41" s="155"/>
      <c r="CTU41" s="150" t="s">
        <v>196</v>
      </c>
      <c r="CTV41" s="147"/>
      <c r="CTW41" s="154"/>
      <c r="CTX41" s="155"/>
      <c r="CUC41" s="150" t="s">
        <v>196</v>
      </c>
      <c r="CUD41" s="147"/>
      <c r="CUE41" s="154"/>
      <c r="CUF41" s="155"/>
      <c r="CUK41" s="150" t="s">
        <v>196</v>
      </c>
      <c r="CUL41" s="147"/>
      <c r="CUM41" s="154"/>
      <c r="CUN41" s="155"/>
      <c r="CUS41" s="150" t="s">
        <v>196</v>
      </c>
      <c r="CUT41" s="147"/>
      <c r="CUU41" s="154"/>
      <c r="CUV41" s="155"/>
      <c r="CVA41" s="150" t="s">
        <v>196</v>
      </c>
      <c r="CVB41" s="147"/>
      <c r="CVC41" s="154"/>
      <c r="CVD41" s="155"/>
      <c r="CVI41" s="150" t="s">
        <v>196</v>
      </c>
      <c r="CVJ41" s="147"/>
      <c r="CVK41" s="154"/>
      <c r="CVL41" s="155"/>
      <c r="CVQ41" s="150" t="s">
        <v>196</v>
      </c>
      <c r="CVR41" s="147"/>
      <c r="CVS41" s="154"/>
      <c r="CVT41" s="155"/>
      <c r="CVY41" s="150" t="s">
        <v>196</v>
      </c>
      <c r="CVZ41" s="147"/>
      <c r="CWA41" s="154"/>
      <c r="CWB41" s="155"/>
      <c r="CWG41" s="150" t="s">
        <v>196</v>
      </c>
      <c r="CWH41" s="147"/>
      <c r="CWI41" s="154"/>
      <c r="CWJ41" s="155"/>
      <c r="CWO41" s="150" t="s">
        <v>196</v>
      </c>
      <c r="CWP41" s="147"/>
      <c r="CWQ41" s="154"/>
      <c r="CWR41" s="155"/>
      <c r="CWW41" s="150" t="s">
        <v>196</v>
      </c>
      <c r="CWX41" s="147"/>
      <c r="CWY41" s="154"/>
      <c r="CWZ41" s="155"/>
      <c r="CXE41" s="150" t="s">
        <v>196</v>
      </c>
      <c r="CXF41" s="147"/>
      <c r="CXG41" s="154"/>
      <c r="CXH41" s="155"/>
      <c r="CXM41" s="150" t="s">
        <v>196</v>
      </c>
      <c r="CXN41" s="147"/>
      <c r="CXO41" s="154"/>
      <c r="CXP41" s="155"/>
      <c r="CXU41" s="150" t="s">
        <v>196</v>
      </c>
      <c r="CXV41" s="147"/>
      <c r="CXW41" s="154"/>
      <c r="CXX41" s="155"/>
      <c r="CYC41" s="150" t="s">
        <v>196</v>
      </c>
      <c r="CYD41" s="147"/>
      <c r="CYE41" s="154"/>
      <c r="CYF41" s="155"/>
      <c r="CYK41" s="150" t="s">
        <v>196</v>
      </c>
      <c r="CYL41" s="147"/>
      <c r="CYM41" s="154"/>
      <c r="CYN41" s="155"/>
      <c r="CYS41" s="150" t="s">
        <v>196</v>
      </c>
      <c r="CYT41" s="147"/>
      <c r="CYU41" s="154"/>
      <c r="CYV41" s="155"/>
      <c r="CZA41" s="150" t="s">
        <v>196</v>
      </c>
      <c r="CZB41" s="147"/>
      <c r="CZC41" s="154"/>
      <c r="CZD41" s="155"/>
      <c r="CZI41" s="150" t="s">
        <v>196</v>
      </c>
      <c r="CZJ41" s="147"/>
      <c r="CZK41" s="154"/>
      <c r="CZL41" s="155"/>
      <c r="CZQ41" s="150" t="s">
        <v>196</v>
      </c>
      <c r="CZR41" s="147"/>
      <c r="CZS41" s="154"/>
      <c r="CZT41" s="155"/>
      <c r="CZY41" s="150" t="s">
        <v>196</v>
      </c>
      <c r="CZZ41" s="147"/>
      <c r="DAA41" s="154"/>
      <c r="DAB41" s="155"/>
      <c r="DAG41" s="150" t="s">
        <v>196</v>
      </c>
      <c r="DAH41" s="147"/>
      <c r="DAI41" s="154"/>
      <c r="DAJ41" s="155"/>
      <c r="DAO41" s="150" t="s">
        <v>196</v>
      </c>
      <c r="DAP41" s="147"/>
      <c r="DAQ41" s="154"/>
      <c r="DAR41" s="155"/>
      <c r="DAW41" s="150" t="s">
        <v>196</v>
      </c>
      <c r="DAX41" s="147"/>
      <c r="DAY41" s="154"/>
      <c r="DAZ41" s="155"/>
      <c r="DBE41" s="150" t="s">
        <v>196</v>
      </c>
      <c r="DBF41" s="147"/>
      <c r="DBG41" s="154"/>
      <c r="DBH41" s="155"/>
      <c r="DBM41" s="150" t="s">
        <v>196</v>
      </c>
      <c r="DBN41" s="147"/>
      <c r="DBO41" s="154"/>
      <c r="DBP41" s="155"/>
      <c r="DBU41" s="150" t="s">
        <v>196</v>
      </c>
      <c r="DBV41" s="147"/>
      <c r="DBW41" s="154"/>
      <c r="DBX41" s="155"/>
      <c r="DCC41" s="150" t="s">
        <v>196</v>
      </c>
      <c r="DCD41" s="147"/>
      <c r="DCE41" s="154"/>
      <c r="DCF41" s="155"/>
      <c r="DCK41" s="150" t="s">
        <v>196</v>
      </c>
      <c r="DCL41" s="147"/>
      <c r="DCM41" s="154"/>
      <c r="DCN41" s="155"/>
      <c r="DCS41" s="150" t="s">
        <v>196</v>
      </c>
      <c r="DCT41" s="147"/>
      <c r="DCU41" s="154"/>
      <c r="DCV41" s="155"/>
      <c r="DDA41" s="150" t="s">
        <v>196</v>
      </c>
      <c r="DDB41" s="147"/>
      <c r="DDC41" s="154"/>
      <c r="DDD41" s="155"/>
      <c r="DDI41" s="150" t="s">
        <v>196</v>
      </c>
      <c r="DDJ41" s="147"/>
      <c r="DDK41" s="154"/>
      <c r="DDL41" s="155"/>
      <c r="DDQ41" s="150" t="s">
        <v>196</v>
      </c>
      <c r="DDR41" s="147"/>
      <c r="DDS41" s="154"/>
      <c r="DDT41" s="155"/>
      <c r="DDY41" s="150" t="s">
        <v>196</v>
      </c>
      <c r="DDZ41" s="147"/>
      <c r="DEA41" s="154"/>
      <c r="DEB41" s="155"/>
      <c r="DEG41" s="150" t="s">
        <v>196</v>
      </c>
      <c r="DEH41" s="147"/>
      <c r="DEI41" s="154"/>
      <c r="DEJ41" s="155"/>
      <c r="DEO41" s="150" t="s">
        <v>196</v>
      </c>
      <c r="DEP41" s="147"/>
      <c r="DEQ41" s="154"/>
      <c r="DER41" s="155"/>
      <c r="DEW41" s="150" t="s">
        <v>196</v>
      </c>
      <c r="DEX41" s="147"/>
      <c r="DEY41" s="154"/>
      <c r="DEZ41" s="155"/>
      <c r="DFE41" s="150" t="s">
        <v>196</v>
      </c>
      <c r="DFF41" s="147"/>
      <c r="DFG41" s="154"/>
      <c r="DFH41" s="155"/>
      <c r="DFM41" s="150" t="s">
        <v>196</v>
      </c>
      <c r="DFN41" s="147"/>
      <c r="DFO41" s="154"/>
      <c r="DFP41" s="155"/>
      <c r="DFU41" s="150" t="s">
        <v>196</v>
      </c>
      <c r="DFV41" s="147"/>
      <c r="DFW41" s="154"/>
      <c r="DFX41" s="155"/>
      <c r="DGC41" s="150" t="s">
        <v>196</v>
      </c>
      <c r="DGD41" s="147"/>
      <c r="DGE41" s="154"/>
      <c r="DGF41" s="155"/>
      <c r="DGK41" s="150" t="s">
        <v>196</v>
      </c>
      <c r="DGL41" s="147"/>
      <c r="DGM41" s="154"/>
      <c r="DGN41" s="155"/>
      <c r="DGS41" s="150" t="s">
        <v>196</v>
      </c>
      <c r="DGT41" s="147"/>
      <c r="DGU41" s="154"/>
      <c r="DGV41" s="155"/>
      <c r="DHA41" s="150" t="s">
        <v>196</v>
      </c>
      <c r="DHB41" s="147"/>
      <c r="DHC41" s="154"/>
      <c r="DHD41" s="155"/>
      <c r="DHI41" s="150" t="s">
        <v>196</v>
      </c>
      <c r="DHJ41" s="147"/>
      <c r="DHK41" s="154"/>
      <c r="DHL41" s="155"/>
      <c r="DHQ41" s="150" t="s">
        <v>196</v>
      </c>
      <c r="DHR41" s="147"/>
      <c r="DHS41" s="154"/>
      <c r="DHT41" s="155"/>
      <c r="DHY41" s="150" t="s">
        <v>196</v>
      </c>
      <c r="DHZ41" s="147"/>
      <c r="DIA41" s="154"/>
      <c r="DIB41" s="155"/>
      <c r="DIG41" s="150" t="s">
        <v>196</v>
      </c>
      <c r="DIH41" s="147"/>
      <c r="DII41" s="154"/>
      <c r="DIJ41" s="155"/>
      <c r="DIO41" s="150" t="s">
        <v>196</v>
      </c>
      <c r="DIP41" s="147"/>
      <c r="DIQ41" s="154"/>
      <c r="DIR41" s="155"/>
      <c r="DIW41" s="150" t="s">
        <v>196</v>
      </c>
      <c r="DIX41" s="147"/>
      <c r="DIY41" s="154"/>
      <c r="DIZ41" s="155"/>
      <c r="DJE41" s="150" t="s">
        <v>196</v>
      </c>
      <c r="DJF41" s="147"/>
      <c r="DJG41" s="154"/>
      <c r="DJH41" s="155"/>
      <c r="DJM41" s="150" t="s">
        <v>196</v>
      </c>
      <c r="DJN41" s="147"/>
      <c r="DJO41" s="154"/>
      <c r="DJP41" s="155"/>
      <c r="DJU41" s="150" t="s">
        <v>196</v>
      </c>
      <c r="DJV41" s="147"/>
      <c r="DJW41" s="154"/>
      <c r="DJX41" s="155"/>
      <c r="DKC41" s="150" t="s">
        <v>196</v>
      </c>
      <c r="DKD41" s="147"/>
      <c r="DKE41" s="154"/>
      <c r="DKF41" s="155"/>
      <c r="DKK41" s="150" t="s">
        <v>196</v>
      </c>
      <c r="DKL41" s="147"/>
      <c r="DKM41" s="154"/>
      <c r="DKN41" s="155"/>
      <c r="DKS41" s="150" t="s">
        <v>196</v>
      </c>
      <c r="DKT41" s="147"/>
      <c r="DKU41" s="154"/>
      <c r="DKV41" s="155"/>
      <c r="DLA41" s="150" t="s">
        <v>196</v>
      </c>
      <c r="DLB41" s="147"/>
      <c r="DLC41" s="154"/>
      <c r="DLD41" s="155"/>
      <c r="DLI41" s="150" t="s">
        <v>196</v>
      </c>
      <c r="DLJ41" s="147"/>
      <c r="DLK41" s="154"/>
      <c r="DLL41" s="155"/>
      <c r="DLQ41" s="150" t="s">
        <v>196</v>
      </c>
      <c r="DLR41" s="147"/>
      <c r="DLS41" s="154"/>
      <c r="DLT41" s="155"/>
      <c r="DLY41" s="150" t="s">
        <v>196</v>
      </c>
      <c r="DLZ41" s="147"/>
      <c r="DMA41" s="154"/>
      <c r="DMB41" s="155"/>
      <c r="DMG41" s="150" t="s">
        <v>196</v>
      </c>
      <c r="DMH41" s="147"/>
      <c r="DMI41" s="154"/>
      <c r="DMJ41" s="155"/>
      <c r="DMO41" s="150" t="s">
        <v>196</v>
      </c>
      <c r="DMP41" s="147"/>
      <c r="DMQ41" s="154"/>
      <c r="DMR41" s="155"/>
      <c r="DMW41" s="150" t="s">
        <v>196</v>
      </c>
      <c r="DMX41" s="147"/>
      <c r="DMY41" s="154"/>
      <c r="DMZ41" s="155"/>
      <c r="DNE41" s="150" t="s">
        <v>196</v>
      </c>
      <c r="DNF41" s="147"/>
      <c r="DNG41" s="154"/>
      <c r="DNH41" s="155"/>
      <c r="DNM41" s="150" t="s">
        <v>196</v>
      </c>
      <c r="DNN41" s="147"/>
      <c r="DNO41" s="154"/>
      <c r="DNP41" s="155"/>
      <c r="DNU41" s="150" t="s">
        <v>196</v>
      </c>
      <c r="DNV41" s="147"/>
      <c r="DNW41" s="154"/>
      <c r="DNX41" s="155"/>
      <c r="DOC41" s="150" t="s">
        <v>196</v>
      </c>
      <c r="DOD41" s="147"/>
      <c r="DOE41" s="154"/>
      <c r="DOF41" s="155"/>
      <c r="DOK41" s="150" t="s">
        <v>196</v>
      </c>
      <c r="DOL41" s="147"/>
      <c r="DOM41" s="154"/>
      <c r="DON41" s="155"/>
      <c r="DOS41" s="150" t="s">
        <v>196</v>
      </c>
      <c r="DOT41" s="147"/>
      <c r="DOU41" s="154"/>
      <c r="DOV41" s="155"/>
      <c r="DPA41" s="150" t="s">
        <v>196</v>
      </c>
      <c r="DPB41" s="147"/>
      <c r="DPC41" s="154"/>
      <c r="DPD41" s="155"/>
      <c r="DPI41" s="150" t="s">
        <v>196</v>
      </c>
      <c r="DPJ41" s="147"/>
      <c r="DPK41" s="154"/>
      <c r="DPL41" s="155"/>
      <c r="DPQ41" s="150" t="s">
        <v>196</v>
      </c>
      <c r="DPR41" s="147"/>
      <c r="DPS41" s="154"/>
      <c r="DPT41" s="155"/>
      <c r="DPY41" s="150" t="s">
        <v>196</v>
      </c>
      <c r="DPZ41" s="147"/>
      <c r="DQA41" s="154"/>
      <c r="DQB41" s="155"/>
      <c r="DQG41" s="150" t="s">
        <v>196</v>
      </c>
      <c r="DQH41" s="147"/>
      <c r="DQI41" s="154"/>
      <c r="DQJ41" s="155"/>
      <c r="DQO41" s="150" t="s">
        <v>196</v>
      </c>
      <c r="DQP41" s="147"/>
      <c r="DQQ41" s="154"/>
      <c r="DQR41" s="155"/>
      <c r="DQW41" s="150" t="s">
        <v>196</v>
      </c>
      <c r="DQX41" s="147"/>
      <c r="DQY41" s="154"/>
      <c r="DQZ41" s="155"/>
      <c r="DRE41" s="150" t="s">
        <v>196</v>
      </c>
      <c r="DRF41" s="147"/>
      <c r="DRG41" s="154"/>
      <c r="DRH41" s="155"/>
      <c r="DRM41" s="150" t="s">
        <v>196</v>
      </c>
      <c r="DRN41" s="147"/>
      <c r="DRO41" s="154"/>
      <c r="DRP41" s="155"/>
      <c r="DRU41" s="150" t="s">
        <v>196</v>
      </c>
      <c r="DRV41" s="147"/>
      <c r="DRW41" s="154"/>
      <c r="DRX41" s="155"/>
      <c r="DSC41" s="150" t="s">
        <v>196</v>
      </c>
      <c r="DSD41" s="147"/>
      <c r="DSE41" s="154"/>
      <c r="DSF41" s="155"/>
      <c r="DSK41" s="150" t="s">
        <v>196</v>
      </c>
      <c r="DSL41" s="147"/>
      <c r="DSM41" s="154"/>
      <c r="DSN41" s="155"/>
      <c r="DSS41" s="150" t="s">
        <v>196</v>
      </c>
      <c r="DST41" s="147"/>
      <c r="DSU41" s="154"/>
      <c r="DSV41" s="155"/>
      <c r="DTA41" s="150" t="s">
        <v>196</v>
      </c>
      <c r="DTB41" s="147"/>
      <c r="DTC41" s="154"/>
      <c r="DTD41" s="155"/>
      <c r="DTI41" s="150" t="s">
        <v>196</v>
      </c>
      <c r="DTJ41" s="147"/>
      <c r="DTK41" s="154"/>
      <c r="DTL41" s="155"/>
      <c r="DTQ41" s="150" t="s">
        <v>196</v>
      </c>
      <c r="DTR41" s="147"/>
      <c r="DTS41" s="154"/>
      <c r="DTT41" s="155"/>
      <c r="DTY41" s="150" t="s">
        <v>196</v>
      </c>
      <c r="DTZ41" s="147"/>
      <c r="DUA41" s="154"/>
      <c r="DUB41" s="155"/>
      <c r="DUG41" s="150" t="s">
        <v>196</v>
      </c>
      <c r="DUH41" s="147"/>
      <c r="DUI41" s="154"/>
      <c r="DUJ41" s="155"/>
      <c r="DUO41" s="150" t="s">
        <v>196</v>
      </c>
      <c r="DUP41" s="147"/>
      <c r="DUQ41" s="154"/>
      <c r="DUR41" s="155"/>
      <c r="DUW41" s="150" t="s">
        <v>196</v>
      </c>
      <c r="DUX41" s="147"/>
      <c r="DUY41" s="154"/>
      <c r="DUZ41" s="155"/>
      <c r="DVE41" s="150" t="s">
        <v>196</v>
      </c>
      <c r="DVF41" s="147"/>
      <c r="DVG41" s="154"/>
      <c r="DVH41" s="155"/>
      <c r="DVM41" s="150" t="s">
        <v>196</v>
      </c>
      <c r="DVN41" s="147"/>
      <c r="DVO41" s="154"/>
      <c r="DVP41" s="155"/>
      <c r="DVU41" s="150" t="s">
        <v>196</v>
      </c>
      <c r="DVV41" s="147"/>
      <c r="DVW41" s="154"/>
      <c r="DVX41" s="155"/>
      <c r="DWC41" s="150" t="s">
        <v>196</v>
      </c>
      <c r="DWD41" s="147"/>
      <c r="DWE41" s="154"/>
      <c r="DWF41" s="155"/>
      <c r="DWK41" s="150" t="s">
        <v>196</v>
      </c>
      <c r="DWL41" s="147"/>
      <c r="DWM41" s="154"/>
      <c r="DWN41" s="155"/>
      <c r="DWS41" s="150" t="s">
        <v>196</v>
      </c>
      <c r="DWT41" s="147"/>
      <c r="DWU41" s="154"/>
      <c r="DWV41" s="155"/>
      <c r="DXA41" s="150" t="s">
        <v>196</v>
      </c>
      <c r="DXB41" s="147"/>
      <c r="DXC41" s="154"/>
      <c r="DXD41" s="155"/>
      <c r="DXI41" s="150" t="s">
        <v>196</v>
      </c>
      <c r="DXJ41" s="147"/>
      <c r="DXK41" s="154"/>
      <c r="DXL41" s="155"/>
      <c r="DXQ41" s="150" t="s">
        <v>196</v>
      </c>
      <c r="DXR41" s="147"/>
      <c r="DXS41" s="154"/>
      <c r="DXT41" s="155"/>
      <c r="DXY41" s="150" t="s">
        <v>196</v>
      </c>
      <c r="DXZ41" s="147"/>
      <c r="DYA41" s="154"/>
      <c r="DYB41" s="155"/>
      <c r="DYG41" s="150" t="s">
        <v>196</v>
      </c>
      <c r="DYH41" s="147"/>
      <c r="DYI41" s="154"/>
      <c r="DYJ41" s="155"/>
      <c r="DYO41" s="150" t="s">
        <v>196</v>
      </c>
      <c r="DYP41" s="147"/>
      <c r="DYQ41" s="154"/>
      <c r="DYR41" s="155"/>
      <c r="DYW41" s="150" t="s">
        <v>196</v>
      </c>
      <c r="DYX41" s="147"/>
      <c r="DYY41" s="154"/>
      <c r="DYZ41" s="155"/>
      <c r="DZE41" s="150" t="s">
        <v>196</v>
      </c>
      <c r="DZF41" s="147"/>
      <c r="DZG41" s="154"/>
      <c r="DZH41" s="155"/>
      <c r="DZM41" s="150" t="s">
        <v>196</v>
      </c>
      <c r="DZN41" s="147"/>
      <c r="DZO41" s="154"/>
      <c r="DZP41" s="155"/>
      <c r="DZU41" s="150" t="s">
        <v>196</v>
      </c>
      <c r="DZV41" s="147"/>
      <c r="DZW41" s="154"/>
      <c r="DZX41" s="155"/>
      <c r="EAC41" s="150" t="s">
        <v>196</v>
      </c>
      <c r="EAD41" s="147"/>
      <c r="EAE41" s="154"/>
      <c r="EAF41" s="155"/>
      <c r="EAK41" s="150" t="s">
        <v>196</v>
      </c>
      <c r="EAL41" s="147"/>
      <c r="EAM41" s="154"/>
      <c r="EAN41" s="155"/>
      <c r="EAS41" s="150" t="s">
        <v>196</v>
      </c>
      <c r="EAT41" s="147"/>
      <c r="EAU41" s="154"/>
      <c r="EAV41" s="155"/>
      <c r="EBA41" s="150" t="s">
        <v>196</v>
      </c>
      <c r="EBB41" s="147"/>
      <c r="EBC41" s="154"/>
      <c r="EBD41" s="155"/>
      <c r="EBI41" s="150" t="s">
        <v>196</v>
      </c>
      <c r="EBJ41" s="147"/>
      <c r="EBK41" s="154"/>
      <c r="EBL41" s="155"/>
      <c r="EBQ41" s="150" t="s">
        <v>196</v>
      </c>
      <c r="EBR41" s="147"/>
      <c r="EBS41" s="154"/>
      <c r="EBT41" s="155"/>
      <c r="EBY41" s="150" t="s">
        <v>196</v>
      </c>
      <c r="EBZ41" s="147"/>
      <c r="ECA41" s="154"/>
      <c r="ECB41" s="155"/>
      <c r="ECG41" s="150" t="s">
        <v>196</v>
      </c>
      <c r="ECH41" s="147"/>
      <c r="ECI41" s="154"/>
      <c r="ECJ41" s="155"/>
      <c r="ECO41" s="150" t="s">
        <v>196</v>
      </c>
      <c r="ECP41" s="147"/>
      <c r="ECQ41" s="154"/>
      <c r="ECR41" s="155"/>
      <c r="ECW41" s="150" t="s">
        <v>196</v>
      </c>
      <c r="ECX41" s="147"/>
      <c r="ECY41" s="154"/>
      <c r="ECZ41" s="155"/>
      <c r="EDE41" s="150" t="s">
        <v>196</v>
      </c>
      <c r="EDF41" s="147"/>
      <c r="EDG41" s="154"/>
      <c r="EDH41" s="155"/>
      <c r="EDM41" s="150" t="s">
        <v>196</v>
      </c>
      <c r="EDN41" s="147"/>
      <c r="EDO41" s="154"/>
      <c r="EDP41" s="155"/>
      <c r="EDU41" s="150" t="s">
        <v>196</v>
      </c>
      <c r="EDV41" s="147"/>
      <c r="EDW41" s="154"/>
      <c r="EDX41" s="155"/>
      <c r="EEC41" s="150" t="s">
        <v>196</v>
      </c>
      <c r="EED41" s="147"/>
      <c r="EEE41" s="154"/>
      <c r="EEF41" s="155"/>
      <c r="EEK41" s="150" t="s">
        <v>196</v>
      </c>
      <c r="EEL41" s="147"/>
      <c r="EEM41" s="154"/>
      <c r="EEN41" s="155"/>
      <c r="EES41" s="150" t="s">
        <v>196</v>
      </c>
      <c r="EET41" s="147"/>
      <c r="EEU41" s="154"/>
      <c r="EEV41" s="155"/>
      <c r="EFA41" s="150" t="s">
        <v>196</v>
      </c>
      <c r="EFB41" s="147"/>
      <c r="EFC41" s="154"/>
      <c r="EFD41" s="155"/>
      <c r="EFI41" s="150" t="s">
        <v>196</v>
      </c>
      <c r="EFJ41" s="147"/>
      <c r="EFK41" s="154"/>
      <c r="EFL41" s="155"/>
      <c r="EFQ41" s="150" t="s">
        <v>196</v>
      </c>
      <c r="EFR41" s="147"/>
      <c r="EFS41" s="154"/>
      <c r="EFT41" s="155"/>
      <c r="EFY41" s="150" t="s">
        <v>196</v>
      </c>
      <c r="EFZ41" s="147"/>
      <c r="EGA41" s="154"/>
      <c r="EGB41" s="155"/>
      <c r="EGG41" s="150" t="s">
        <v>196</v>
      </c>
      <c r="EGH41" s="147"/>
      <c r="EGI41" s="154"/>
      <c r="EGJ41" s="155"/>
      <c r="EGO41" s="150" t="s">
        <v>196</v>
      </c>
      <c r="EGP41" s="147"/>
      <c r="EGQ41" s="154"/>
      <c r="EGR41" s="155"/>
      <c r="EGW41" s="150" t="s">
        <v>196</v>
      </c>
      <c r="EGX41" s="147"/>
      <c r="EGY41" s="154"/>
      <c r="EGZ41" s="155"/>
      <c r="EHE41" s="150" t="s">
        <v>196</v>
      </c>
      <c r="EHF41" s="147"/>
      <c r="EHG41" s="154"/>
      <c r="EHH41" s="155"/>
      <c r="EHM41" s="150" t="s">
        <v>196</v>
      </c>
      <c r="EHN41" s="147"/>
      <c r="EHO41" s="154"/>
      <c r="EHP41" s="155"/>
      <c r="EHU41" s="150" t="s">
        <v>196</v>
      </c>
      <c r="EHV41" s="147"/>
      <c r="EHW41" s="154"/>
      <c r="EHX41" s="155"/>
      <c r="EIC41" s="150" t="s">
        <v>196</v>
      </c>
      <c r="EID41" s="147"/>
      <c r="EIE41" s="154"/>
      <c r="EIF41" s="155"/>
      <c r="EIK41" s="150" t="s">
        <v>196</v>
      </c>
      <c r="EIL41" s="147"/>
      <c r="EIM41" s="154"/>
      <c r="EIN41" s="155"/>
      <c r="EIS41" s="150" t="s">
        <v>196</v>
      </c>
      <c r="EIT41" s="147"/>
      <c r="EIU41" s="154"/>
      <c r="EIV41" s="155"/>
      <c r="EJA41" s="150" t="s">
        <v>196</v>
      </c>
      <c r="EJB41" s="147"/>
      <c r="EJC41" s="154"/>
      <c r="EJD41" s="155"/>
      <c r="EJI41" s="150" t="s">
        <v>196</v>
      </c>
      <c r="EJJ41" s="147"/>
      <c r="EJK41" s="154"/>
      <c r="EJL41" s="155"/>
      <c r="EJQ41" s="150" t="s">
        <v>196</v>
      </c>
      <c r="EJR41" s="147"/>
      <c r="EJS41" s="154"/>
      <c r="EJT41" s="155"/>
      <c r="EJY41" s="150" t="s">
        <v>196</v>
      </c>
      <c r="EJZ41" s="147"/>
      <c r="EKA41" s="154"/>
      <c r="EKB41" s="155"/>
      <c r="EKG41" s="150" t="s">
        <v>196</v>
      </c>
      <c r="EKH41" s="147"/>
      <c r="EKI41" s="154"/>
      <c r="EKJ41" s="155"/>
      <c r="EKO41" s="150" t="s">
        <v>196</v>
      </c>
      <c r="EKP41" s="147"/>
      <c r="EKQ41" s="154"/>
      <c r="EKR41" s="155"/>
      <c r="EKW41" s="150" t="s">
        <v>196</v>
      </c>
      <c r="EKX41" s="147"/>
      <c r="EKY41" s="154"/>
      <c r="EKZ41" s="155"/>
      <c r="ELE41" s="150" t="s">
        <v>196</v>
      </c>
      <c r="ELF41" s="147"/>
      <c r="ELG41" s="154"/>
      <c r="ELH41" s="155"/>
      <c r="ELM41" s="150" t="s">
        <v>196</v>
      </c>
      <c r="ELN41" s="147"/>
      <c r="ELO41" s="154"/>
      <c r="ELP41" s="155"/>
      <c r="ELU41" s="150" t="s">
        <v>196</v>
      </c>
      <c r="ELV41" s="147"/>
      <c r="ELW41" s="154"/>
      <c r="ELX41" s="155"/>
      <c r="EMC41" s="150" t="s">
        <v>196</v>
      </c>
      <c r="EMD41" s="147"/>
      <c r="EME41" s="154"/>
      <c r="EMF41" s="155"/>
      <c r="EMK41" s="150" t="s">
        <v>196</v>
      </c>
      <c r="EML41" s="147"/>
      <c r="EMM41" s="154"/>
      <c r="EMN41" s="155"/>
      <c r="EMS41" s="150" t="s">
        <v>196</v>
      </c>
      <c r="EMT41" s="147"/>
      <c r="EMU41" s="154"/>
      <c r="EMV41" s="155"/>
      <c r="ENA41" s="150" t="s">
        <v>196</v>
      </c>
      <c r="ENB41" s="147"/>
      <c r="ENC41" s="154"/>
      <c r="END41" s="155"/>
      <c r="ENI41" s="150" t="s">
        <v>196</v>
      </c>
      <c r="ENJ41" s="147"/>
      <c r="ENK41" s="154"/>
      <c r="ENL41" s="155"/>
      <c r="ENQ41" s="150" t="s">
        <v>196</v>
      </c>
      <c r="ENR41" s="147"/>
      <c r="ENS41" s="154"/>
      <c r="ENT41" s="155"/>
      <c r="ENY41" s="150" t="s">
        <v>196</v>
      </c>
      <c r="ENZ41" s="147"/>
      <c r="EOA41" s="154"/>
      <c r="EOB41" s="155"/>
      <c r="EOG41" s="150" t="s">
        <v>196</v>
      </c>
      <c r="EOH41" s="147"/>
      <c r="EOI41" s="154"/>
      <c r="EOJ41" s="155"/>
      <c r="EOO41" s="150" t="s">
        <v>196</v>
      </c>
      <c r="EOP41" s="147"/>
      <c r="EOQ41" s="154"/>
      <c r="EOR41" s="155"/>
      <c r="EOW41" s="150" t="s">
        <v>196</v>
      </c>
      <c r="EOX41" s="147"/>
      <c r="EOY41" s="154"/>
      <c r="EOZ41" s="155"/>
      <c r="EPE41" s="150" t="s">
        <v>196</v>
      </c>
      <c r="EPF41" s="147"/>
      <c r="EPG41" s="154"/>
      <c r="EPH41" s="155"/>
      <c r="EPM41" s="150" t="s">
        <v>196</v>
      </c>
      <c r="EPN41" s="147"/>
      <c r="EPO41" s="154"/>
      <c r="EPP41" s="155"/>
      <c r="EPU41" s="150" t="s">
        <v>196</v>
      </c>
      <c r="EPV41" s="147"/>
      <c r="EPW41" s="154"/>
      <c r="EPX41" s="155"/>
      <c r="EQC41" s="150" t="s">
        <v>196</v>
      </c>
      <c r="EQD41" s="147"/>
      <c r="EQE41" s="154"/>
      <c r="EQF41" s="155"/>
      <c r="EQK41" s="150" t="s">
        <v>196</v>
      </c>
      <c r="EQL41" s="147"/>
      <c r="EQM41" s="154"/>
      <c r="EQN41" s="155"/>
      <c r="EQS41" s="150" t="s">
        <v>196</v>
      </c>
      <c r="EQT41" s="147"/>
      <c r="EQU41" s="154"/>
      <c r="EQV41" s="155"/>
      <c r="ERA41" s="150" t="s">
        <v>196</v>
      </c>
      <c r="ERB41" s="147"/>
      <c r="ERC41" s="154"/>
      <c r="ERD41" s="155"/>
      <c r="ERI41" s="150" t="s">
        <v>196</v>
      </c>
      <c r="ERJ41" s="147"/>
      <c r="ERK41" s="154"/>
      <c r="ERL41" s="155"/>
      <c r="ERQ41" s="150" t="s">
        <v>196</v>
      </c>
      <c r="ERR41" s="147"/>
      <c r="ERS41" s="154"/>
      <c r="ERT41" s="155"/>
      <c r="ERY41" s="150" t="s">
        <v>196</v>
      </c>
      <c r="ERZ41" s="147"/>
      <c r="ESA41" s="154"/>
      <c r="ESB41" s="155"/>
      <c r="ESG41" s="150" t="s">
        <v>196</v>
      </c>
      <c r="ESH41" s="147"/>
      <c r="ESI41" s="154"/>
      <c r="ESJ41" s="155"/>
      <c r="ESO41" s="150" t="s">
        <v>196</v>
      </c>
      <c r="ESP41" s="147"/>
      <c r="ESQ41" s="154"/>
      <c r="ESR41" s="155"/>
      <c r="ESW41" s="150" t="s">
        <v>196</v>
      </c>
      <c r="ESX41" s="147"/>
      <c r="ESY41" s="154"/>
      <c r="ESZ41" s="155"/>
      <c r="ETE41" s="150" t="s">
        <v>196</v>
      </c>
      <c r="ETF41" s="147"/>
      <c r="ETG41" s="154"/>
      <c r="ETH41" s="155"/>
      <c r="ETM41" s="150" t="s">
        <v>196</v>
      </c>
      <c r="ETN41" s="147"/>
      <c r="ETO41" s="154"/>
      <c r="ETP41" s="155"/>
      <c r="ETU41" s="150" t="s">
        <v>196</v>
      </c>
      <c r="ETV41" s="147"/>
      <c r="ETW41" s="154"/>
      <c r="ETX41" s="155"/>
      <c r="EUC41" s="150" t="s">
        <v>196</v>
      </c>
      <c r="EUD41" s="147"/>
      <c r="EUE41" s="154"/>
      <c r="EUF41" s="155"/>
      <c r="EUK41" s="150" t="s">
        <v>196</v>
      </c>
      <c r="EUL41" s="147"/>
      <c r="EUM41" s="154"/>
      <c r="EUN41" s="155"/>
      <c r="EUS41" s="150" t="s">
        <v>196</v>
      </c>
      <c r="EUT41" s="147"/>
      <c r="EUU41" s="154"/>
      <c r="EUV41" s="155"/>
      <c r="EVA41" s="150" t="s">
        <v>196</v>
      </c>
      <c r="EVB41" s="147"/>
      <c r="EVC41" s="154"/>
      <c r="EVD41" s="155"/>
      <c r="EVI41" s="150" t="s">
        <v>196</v>
      </c>
      <c r="EVJ41" s="147"/>
      <c r="EVK41" s="154"/>
      <c r="EVL41" s="155"/>
      <c r="EVQ41" s="150" t="s">
        <v>196</v>
      </c>
      <c r="EVR41" s="147"/>
      <c r="EVS41" s="154"/>
      <c r="EVT41" s="155"/>
      <c r="EVY41" s="150" t="s">
        <v>196</v>
      </c>
      <c r="EVZ41" s="147"/>
      <c r="EWA41" s="154"/>
      <c r="EWB41" s="155"/>
      <c r="EWG41" s="150" t="s">
        <v>196</v>
      </c>
      <c r="EWH41" s="147"/>
      <c r="EWI41" s="154"/>
      <c r="EWJ41" s="155"/>
      <c r="EWO41" s="150" t="s">
        <v>196</v>
      </c>
      <c r="EWP41" s="147"/>
      <c r="EWQ41" s="154"/>
      <c r="EWR41" s="155"/>
      <c r="EWW41" s="150" t="s">
        <v>196</v>
      </c>
      <c r="EWX41" s="147"/>
      <c r="EWY41" s="154"/>
      <c r="EWZ41" s="155"/>
      <c r="EXE41" s="150" t="s">
        <v>196</v>
      </c>
      <c r="EXF41" s="147"/>
      <c r="EXG41" s="154"/>
      <c r="EXH41" s="155"/>
      <c r="EXM41" s="150" t="s">
        <v>196</v>
      </c>
      <c r="EXN41" s="147"/>
      <c r="EXO41" s="154"/>
      <c r="EXP41" s="155"/>
      <c r="EXU41" s="150" t="s">
        <v>196</v>
      </c>
      <c r="EXV41" s="147"/>
      <c r="EXW41" s="154"/>
      <c r="EXX41" s="155"/>
      <c r="EYC41" s="150" t="s">
        <v>196</v>
      </c>
      <c r="EYD41" s="147"/>
      <c r="EYE41" s="154"/>
      <c r="EYF41" s="155"/>
      <c r="EYK41" s="150" t="s">
        <v>196</v>
      </c>
      <c r="EYL41" s="147"/>
      <c r="EYM41" s="154"/>
      <c r="EYN41" s="155"/>
      <c r="EYS41" s="150" t="s">
        <v>196</v>
      </c>
      <c r="EYT41" s="147"/>
      <c r="EYU41" s="154"/>
      <c r="EYV41" s="155"/>
      <c r="EZA41" s="150" t="s">
        <v>196</v>
      </c>
      <c r="EZB41" s="147"/>
      <c r="EZC41" s="154"/>
      <c r="EZD41" s="155"/>
      <c r="EZI41" s="150" t="s">
        <v>196</v>
      </c>
      <c r="EZJ41" s="147"/>
      <c r="EZK41" s="154"/>
      <c r="EZL41" s="155"/>
      <c r="EZQ41" s="150" t="s">
        <v>196</v>
      </c>
      <c r="EZR41" s="147"/>
      <c r="EZS41" s="154"/>
      <c r="EZT41" s="155"/>
      <c r="EZY41" s="150" t="s">
        <v>196</v>
      </c>
      <c r="EZZ41" s="147"/>
      <c r="FAA41" s="154"/>
      <c r="FAB41" s="155"/>
      <c r="FAG41" s="150" t="s">
        <v>196</v>
      </c>
      <c r="FAH41" s="147"/>
      <c r="FAI41" s="154"/>
      <c r="FAJ41" s="155"/>
      <c r="FAO41" s="150" t="s">
        <v>196</v>
      </c>
      <c r="FAP41" s="147"/>
      <c r="FAQ41" s="154"/>
      <c r="FAR41" s="155"/>
      <c r="FAW41" s="150" t="s">
        <v>196</v>
      </c>
      <c r="FAX41" s="147"/>
      <c r="FAY41" s="154"/>
      <c r="FAZ41" s="155"/>
      <c r="FBE41" s="150" t="s">
        <v>196</v>
      </c>
      <c r="FBF41" s="147"/>
      <c r="FBG41" s="154"/>
      <c r="FBH41" s="155"/>
      <c r="FBM41" s="150" t="s">
        <v>196</v>
      </c>
      <c r="FBN41" s="147"/>
      <c r="FBO41" s="154"/>
      <c r="FBP41" s="155"/>
      <c r="FBU41" s="150" t="s">
        <v>196</v>
      </c>
      <c r="FBV41" s="147"/>
      <c r="FBW41" s="154"/>
      <c r="FBX41" s="155"/>
      <c r="FCC41" s="150" t="s">
        <v>196</v>
      </c>
      <c r="FCD41" s="147"/>
      <c r="FCE41" s="154"/>
      <c r="FCF41" s="155"/>
      <c r="FCK41" s="150" t="s">
        <v>196</v>
      </c>
      <c r="FCL41" s="147"/>
      <c r="FCM41" s="154"/>
      <c r="FCN41" s="155"/>
      <c r="FCS41" s="150" t="s">
        <v>196</v>
      </c>
      <c r="FCT41" s="147"/>
      <c r="FCU41" s="154"/>
      <c r="FCV41" s="155"/>
      <c r="FDA41" s="150" t="s">
        <v>196</v>
      </c>
      <c r="FDB41" s="147"/>
      <c r="FDC41" s="154"/>
      <c r="FDD41" s="155"/>
      <c r="FDI41" s="150" t="s">
        <v>196</v>
      </c>
      <c r="FDJ41" s="147"/>
      <c r="FDK41" s="154"/>
      <c r="FDL41" s="155"/>
      <c r="FDQ41" s="150" t="s">
        <v>196</v>
      </c>
      <c r="FDR41" s="147"/>
      <c r="FDS41" s="154"/>
      <c r="FDT41" s="155"/>
      <c r="FDY41" s="150" t="s">
        <v>196</v>
      </c>
      <c r="FDZ41" s="147"/>
      <c r="FEA41" s="154"/>
      <c r="FEB41" s="155"/>
      <c r="FEG41" s="150" t="s">
        <v>196</v>
      </c>
      <c r="FEH41" s="147"/>
      <c r="FEI41" s="154"/>
      <c r="FEJ41" s="155"/>
      <c r="FEO41" s="150" t="s">
        <v>196</v>
      </c>
      <c r="FEP41" s="147"/>
      <c r="FEQ41" s="154"/>
      <c r="FER41" s="155"/>
      <c r="FEW41" s="150" t="s">
        <v>196</v>
      </c>
      <c r="FEX41" s="147"/>
      <c r="FEY41" s="154"/>
      <c r="FEZ41" s="155"/>
      <c r="FFE41" s="150" t="s">
        <v>196</v>
      </c>
      <c r="FFF41" s="147"/>
      <c r="FFG41" s="154"/>
      <c r="FFH41" s="155"/>
      <c r="FFM41" s="150" t="s">
        <v>196</v>
      </c>
      <c r="FFN41" s="147"/>
      <c r="FFO41" s="154"/>
      <c r="FFP41" s="155"/>
      <c r="FFU41" s="150" t="s">
        <v>196</v>
      </c>
      <c r="FFV41" s="147"/>
      <c r="FFW41" s="154"/>
      <c r="FFX41" s="155"/>
      <c r="FGC41" s="150" t="s">
        <v>196</v>
      </c>
      <c r="FGD41" s="147"/>
      <c r="FGE41" s="154"/>
      <c r="FGF41" s="155"/>
      <c r="FGK41" s="150" t="s">
        <v>196</v>
      </c>
      <c r="FGL41" s="147"/>
      <c r="FGM41" s="154"/>
      <c r="FGN41" s="155"/>
      <c r="FGS41" s="150" t="s">
        <v>196</v>
      </c>
      <c r="FGT41" s="147"/>
      <c r="FGU41" s="154"/>
      <c r="FGV41" s="155"/>
      <c r="FHA41" s="150" t="s">
        <v>196</v>
      </c>
      <c r="FHB41" s="147"/>
      <c r="FHC41" s="154"/>
      <c r="FHD41" s="155"/>
      <c r="FHI41" s="150" t="s">
        <v>196</v>
      </c>
      <c r="FHJ41" s="147"/>
      <c r="FHK41" s="154"/>
      <c r="FHL41" s="155"/>
      <c r="FHQ41" s="150" t="s">
        <v>196</v>
      </c>
      <c r="FHR41" s="147"/>
      <c r="FHS41" s="154"/>
      <c r="FHT41" s="155"/>
      <c r="FHY41" s="150" t="s">
        <v>196</v>
      </c>
      <c r="FHZ41" s="147"/>
      <c r="FIA41" s="154"/>
      <c r="FIB41" s="155"/>
      <c r="FIG41" s="150" t="s">
        <v>196</v>
      </c>
      <c r="FIH41" s="147"/>
      <c r="FII41" s="154"/>
      <c r="FIJ41" s="155"/>
      <c r="FIO41" s="150" t="s">
        <v>196</v>
      </c>
      <c r="FIP41" s="147"/>
      <c r="FIQ41" s="154"/>
      <c r="FIR41" s="155"/>
      <c r="FIW41" s="150" t="s">
        <v>196</v>
      </c>
      <c r="FIX41" s="147"/>
      <c r="FIY41" s="154"/>
      <c r="FIZ41" s="155"/>
      <c r="FJE41" s="150" t="s">
        <v>196</v>
      </c>
      <c r="FJF41" s="147"/>
      <c r="FJG41" s="154"/>
      <c r="FJH41" s="155"/>
      <c r="FJM41" s="150" t="s">
        <v>196</v>
      </c>
      <c r="FJN41" s="147"/>
      <c r="FJO41" s="154"/>
      <c r="FJP41" s="155"/>
      <c r="FJU41" s="150" t="s">
        <v>196</v>
      </c>
      <c r="FJV41" s="147"/>
      <c r="FJW41" s="154"/>
      <c r="FJX41" s="155"/>
      <c r="FKC41" s="150" t="s">
        <v>196</v>
      </c>
      <c r="FKD41" s="147"/>
      <c r="FKE41" s="154"/>
      <c r="FKF41" s="155"/>
      <c r="FKK41" s="150" t="s">
        <v>196</v>
      </c>
      <c r="FKL41" s="147"/>
      <c r="FKM41" s="154"/>
      <c r="FKN41" s="155"/>
      <c r="FKS41" s="150" t="s">
        <v>196</v>
      </c>
      <c r="FKT41" s="147"/>
      <c r="FKU41" s="154"/>
      <c r="FKV41" s="155"/>
      <c r="FLA41" s="150" t="s">
        <v>196</v>
      </c>
      <c r="FLB41" s="147"/>
      <c r="FLC41" s="154"/>
      <c r="FLD41" s="155"/>
      <c r="FLI41" s="150" t="s">
        <v>196</v>
      </c>
      <c r="FLJ41" s="147"/>
      <c r="FLK41" s="154"/>
      <c r="FLL41" s="155"/>
      <c r="FLQ41" s="150" t="s">
        <v>196</v>
      </c>
      <c r="FLR41" s="147"/>
      <c r="FLS41" s="154"/>
      <c r="FLT41" s="155"/>
      <c r="FLY41" s="150" t="s">
        <v>196</v>
      </c>
      <c r="FLZ41" s="147"/>
      <c r="FMA41" s="154"/>
      <c r="FMB41" s="155"/>
      <c r="FMG41" s="150" t="s">
        <v>196</v>
      </c>
      <c r="FMH41" s="147"/>
      <c r="FMI41" s="154"/>
      <c r="FMJ41" s="155"/>
      <c r="FMO41" s="150" t="s">
        <v>196</v>
      </c>
      <c r="FMP41" s="147"/>
      <c r="FMQ41" s="154"/>
      <c r="FMR41" s="155"/>
      <c r="FMW41" s="150" t="s">
        <v>196</v>
      </c>
      <c r="FMX41" s="147"/>
      <c r="FMY41" s="154"/>
      <c r="FMZ41" s="155"/>
      <c r="FNE41" s="150" t="s">
        <v>196</v>
      </c>
      <c r="FNF41" s="147"/>
      <c r="FNG41" s="154"/>
      <c r="FNH41" s="155"/>
      <c r="FNM41" s="150" t="s">
        <v>196</v>
      </c>
      <c r="FNN41" s="147"/>
      <c r="FNO41" s="154"/>
      <c r="FNP41" s="155"/>
      <c r="FNU41" s="150" t="s">
        <v>196</v>
      </c>
      <c r="FNV41" s="147"/>
      <c r="FNW41" s="154"/>
      <c r="FNX41" s="155"/>
      <c r="FOC41" s="150" t="s">
        <v>196</v>
      </c>
      <c r="FOD41" s="147"/>
      <c r="FOE41" s="154"/>
      <c r="FOF41" s="155"/>
      <c r="FOK41" s="150" t="s">
        <v>196</v>
      </c>
      <c r="FOL41" s="147"/>
      <c r="FOM41" s="154"/>
      <c r="FON41" s="155"/>
      <c r="FOS41" s="150" t="s">
        <v>196</v>
      </c>
      <c r="FOT41" s="147"/>
      <c r="FOU41" s="154"/>
      <c r="FOV41" s="155"/>
      <c r="FPA41" s="150" t="s">
        <v>196</v>
      </c>
      <c r="FPB41" s="147"/>
      <c r="FPC41" s="154"/>
      <c r="FPD41" s="155"/>
      <c r="FPI41" s="150" t="s">
        <v>196</v>
      </c>
      <c r="FPJ41" s="147"/>
      <c r="FPK41" s="154"/>
      <c r="FPL41" s="155"/>
      <c r="FPQ41" s="150" t="s">
        <v>196</v>
      </c>
      <c r="FPR41" s="147"/>
      <c r="FPS41" s="154"/>
      <c r="FPT41" s="155"/>
      <c r="FPY41" s="150" t="s">
        <v>196</v>
      </c>
      <c r="FPZ41" s="147"/>
      <c r="FQA41" s="154"/>
      <c r="FQB41" s="155"/>
      <c r="FQG41" s="150" t="s">
        <v>196</v>
      </c>
      <c r="FQH41" s="147"/>
      <c r="FQI41" s="154"/>
      <c r="FQJ41" s="155"/>
      <c r="FQO41" s="150" t="s">
        <v>196</v>
      </c>
      <c r="FQP41" s="147"/>
      <c r="FQQ41" s="154"/>
      <c r="FQR41" s="155"/>
      <c r="FQW41" s="150" t="s">
        <v>196</v>
      </c>
      <c r="FQX41" s="147"/>
      <c r="FQY41" s="154"/>
      <c r="FQZ41" s="155"/>
      <c r="FRE41" s="150" t="s">
        <v>196</v>
      </c>
      <c r="FRF41" s="147"/>
      <c r="FRG41" s="154"/>
      <c r="FRH41" s="155"/>
      <c r="FRM41" s="150" t="s">
        <v>196</v>
      </c>
      <c r="FRN41" s="147"/>
      <c r="FRO41" s="154"/>
      <c r="FRP41" s="155"/>
      <c r="FRU41" s="150" t="s">
        <v>196</v>
      </c>
      <c r="FRV41" s="147"/>
      <c r="FRW41" s="154"/>
      <c r="FRX41" s="155"/>
      <c r="FSC41" s="150" t="s">
        <v>196</v>
      </c>
      <c r="FSD41" s="147"/>
      <c r="FSE41" s="154"/>
      <c r="FSF41" s="155"/>
      <c r="FSK41" s="150" t="s">
        <v>196</v>
      </c>
      <c r="FSL41" s="147"/>
      <c r="FSM41" s="154"/>
      <c r="FSN41" s="155"/>
      <c r="FSS41" s="150" t="s">
        <v>196</v>
      </c>
      <c r="FST41" s="147"/>
      <c r="FSU41" s="154"/>
      <c r="FSV41" s="155"/>
      <c r="FTA41" s="150" t="s">
        <v>196</v>
      </c>
      <c r="FTB41" s="147"/>
      <c r="FTC41" s="154"/>
      <c r="FTD41" s="155"/>
      <c r="FTI41" s="150" t="s">
        <v>196</v>
      </c>
      <c r="FTJ41" s="147"/>
      <c r="FTK41" s="154"/>
      <c r="FTL41" s="155"/>
      <c r="FTQ41" s="150" t="s">
        <v>196</v>
      </c>
      <c r="FTR41" s="147"/>
      <c r="FTS41" s="154"/>
      <c r="FTT41" s="155"/>
      <c r="FTY41" s="150" t="s">
        <v>196</v>
      </c>
      <c r="FTZ41" s="147"/>
      <c r="FUA41" s="154"/>
      <c r="FUB41" s="155"/>
      <c r="FUG41" s="150" t="s">
        <v>196</v>
      </c>
      <c r="FUH41" s="147"/>
      <c r="FUI41" s="154"/>
      <c r="FUJ41" s="155"/>
      <c r="FUO41" s="150" t="s">
        <v>196</v>
      </c>
      <c r="FUP41" s="147"/>
      <c r="FUQ41" s="154"/>
      <c r="FUR41" s="155"/>
      <c r="FUW41" s="150" t="s">
        <v>196</v>
      </c>
      <c r="FUX41" s="147"/>
      <c r="FUY41" s="154"/>
      <c r="FUZ41" s="155"/>
      <c r="FVE41" s="150" t="s">
        <v>196</v>
      </c>
      <c r="FVF41" s="147"/>
      <c r="FVG41" s="154"/>
      <c r="FVH41" s="155"/>
      <c r="FVM41" s="150" t="s">
        <v>196</v>
      </c>
      <c r="FVN41" s="147"/>
      <c r="FVO41" s="154"/>
      <c r="FVP41" s="155"/>
      <c r="FVU41" s="150" t="s">
        <v>196</v>
      </c>
      <c r="FVV41" s="147"/>
      <c r="FVW41" s="154"/>
      <c r="FVX41" s="155"/>
      <c r="FWC41" s="150" t="s">
        <v>196</v>
      </c>
      <c r="FWD41" s="147"/>
      <c r="FWE41" s="154"/>
      <c r="FWF41" s="155"/>
      <c r="FWK41" s="150" t="s">
        <v>196</v>
      </c>
      <c r="FWL41" s="147"/>
      <c r="FWM41" s="154"/>
      <c r="FWN41" s="155"/>
      <c r="FWS41" s="150" t="s">
        <v>196</v>
      </c>
      <c r="FWT41" s="147"/>
      <c r="FWU41" s="154"/>
      <c r="FWV41" s="155"/>
      <c r="FXA41" s="150" t="s">
        <v>196</v>
      </c>
      <c r="FXB41" s="147"/>
      <c r="FXC41" s="154"/>
      <c r="FXD41" s="155"/>
      <c r="FXI41" s="150" t="s">
        <v>196</v>
      </c>
      <c r="FXJ41" s="147"/>
      <c r="FXK41" s="154"/>
      <c r="FXL41" s="155"/>
      <c r="FXQ41" s="150" t="s">
        <v>196</v>
      </c>
      <c r="FXR41" s="147"/>
      <c r="FXS41" s="154"/>
      <c r="FXT41" s="155"/>
      <c r="FXY41" s="150" t="s">
        <v>196</v>
      </c>
      <c r="FXZ41" s="147"/>
      <c r="FYA41" s="154"/>
      <c r="FYB41" s="155"/>
      <c r="FYG41" s="150" t="s">
        <v>196</v>
      </c>
      <c r="FYH41" s="147"/>
      <c r="FYI41" s="154"/>
      <c r="FYJ41" s="155"/>
      <c r="FYO41" s="150" t="s">
        <v>196</v>
      </c>
      <c r="FYP41" s="147"/>
      <c r="FYQ41" s="154"/>
      <c r="FYR41" s="155"/>
      <c r="FYW41" s="150" t="s">
        <v>196</v>
      </c>
      <c r="FYX41" s="147"/>
      <c r="FYY41" s="154"/>
      <c r="FYZ41" s="155"/>
      <c r="FZE41" s="150" t="s">
        <v>196</v>
      </c>
      <c r="FZF41" s="147"/>
      <c r="FZG41" s="154"/>
      <c r="FZH41" s="155"/>
      <c r="FZM41" s="150" t="s">
        <v>196</v>
      </c>
      <c r="FZN41" s="147"/>
      <c r="FZO41" s="154"/>
      <c r="FZP41" s="155"/>
      <c r="FZU41" s="150" t="s">
        <v>196</v>
      </c>
      <c r="FZV41" s="147"/>
      <c r="FZW41" s="154"/>
      <c r="FZX41" s="155"/>
      <c r="GAC41" s="150" t="s">
        <v>196</v>
      </c>
      <c r="GAD41" s="147"/>
      <c r="GAE41" s="154"/>
      <c r="GAF41" s="155"/>
      <c r="GAK41" s="150" t="s">
        <v>196</v>
      </c>
      <c r="GAL41" s="147"/>
      <c r="GAM41" s="154"/>
      <c r="GAN41" s="155"/>
      <c r="GAS41" s="150" t="s">
        <v>196</v>
      </c>
      <c r="GAT41" s="147"/>
      <c r="GAU41" s="154"/>
      <c r="GAV41" s="155"/>
      <c r="GBA41" s="150" t="s">
        <v>196</v>
      </c>
      <c r="GBB41" s="147"/>
      <c r="GBC41" s="154"/>
      <c r="GBD41" s="155"/>
      <c r="GBI41" s="150" t="s">
        <v>196</v>
      </c>
      <c r="GBJ41" s="147"/>
      <c r="GBK41" s="154"/>
      <c r="GBL41" s="155"/>
      <c r="GBQ41" s="150" t="s">
        <v>196</v>
      </c>
      <c r="GBR41" s="147"/>
      <c r="GBS41" s="154"/>
      <c r="GBT41" s="155"/>
      <c r="GBY41" s="150" t="s">
        <v>196</v>
      </c>
      <c r="GBZ41" s="147"/>
      <c r="GCA41" s="154"/>
      <c r="GCB41" s="155"/>
      <c r="GCG41" s="150" t="s">
        <v>196</v>
      </c>
      <c r="GCH41" s="147"/>
      <c r="GCI41" s="154"/>
      <c r="GCJ41" s="155"/>
      <c r="GCO41" s="150" t="s">
        <v>196</v>
      </c>
      <c r="GCP41" s="147"/>
      <c r="GCQ41" s="154"/>
      <c r="GCR41" s="155"/>
      <c r="GCW41" s="150" t="s">
        <v>196</v>
      </c>
      <c r="GCX41" s="147"/>
      <c r="GCY41" s="154"/>
      <c r="GCZ41" s="155"/>
      <c r="GDE41" s="150" t="s">
        <v>196</v>
      </c>
      <c r="GDF41" s="147"/>
      <c r="GDG41" s="154"/>
      <c r="GDH41" s="155"/>
      <c r="GDM41" s="150" t="s">
        <v>196</v>
      </c>
      <c r="GDN41" s="147"/>
      <c r="GDO41" s="154"/>
      <c r="GDP41" s="155"/>
      <c r="GDU41" s="150" t="s">
        <v>196</v>
      </c>
      <c r="GDV41" s="147"/>
      <c r="GDW41" s="154"/>
      <c r="GDX41" s="155"/>
      <c r="GEC41" s="150" t="s">
        <v>196</v>
      </c>
      <c r="GED41" s="147"/>
      <c r="GEE41" s="154"/>
      <c r="GEF41" s="155"/>
      <c r="GEK41" s="150" t="s">
        <v>196</v>
      </c>
      <c r="GEL41" s="147"/>
      <c r="GEM41" s="154"/>
      <c r="GEN41" s="155"/>
      <c r="GES41" s="150" t="s">
        <v>196</v>
      </c>
      <c r="GET41" s="147"/>
      <c r="GEU41" s="154"/>
      <c r="GEV41" s="155"/>
      <c r="GFA41" s="150" t="s">
        <v>196</v>
      </c>
      <c r="GFB41" s="147"/>
      <c r="GFC41" s="154"/>
      <c r="GFD41" s="155"/>
      <c r="GFI41" s="150" t="s">
        <v>196</v>
      </c>
      <c r="GFJ41" s="147"/>
      <c r="GFK41" s="154"/>
      <c r="GFL41" s="155"/>
      <c r="GFQ41" s="150" t="s">
        <v>196</v>
      </c>
      <c r="GFR41" s="147"/>
      <c r="GFS41" s="154"/>
      <c r="GFT41" s="155"/>
      <c r="GFY41" s="150" t="s">
        <v>196</v>
      </c>
      <c r="GFZ41" s="147"/>
      <c r="GGA41" s="154"/>
      <c r="GGB41" s="155"/>
      <c r="GGG41" s="150" t="s">
        <v>196</v>
      </c>
      <c r="GGH41" s="147"/>
      <c r="GGI41" s="154"/>
      <c r="GGJ41" s="155"/>
      <c r="GGO41" s="150" t="s">
        <v>196</v>
      </c>
      <c r="GGP41" s="147"/>
      <c r="GGQ41" s="154"/>
      <c r="GGR41" s="155"/>
      <c r="GGW41" s="150" t="s">
        <v>196</v>
      </c>
      <c r="GGX41" s="147"/>
      <c r="GGY41" s="154"/>
      <c r="GGZ41" s="155"/>
      <c r="GHE41" s="150" t="s">
        <v>196</v>
      </c>
      <c r="GHF41" s="147"/>
      <c r="GHG41" s="154"/>
      <c r="GHH41" s="155"/>
      <c r="GHM41" s="150" t="s">
        <v>196</v>
      </c>
      <c r="GHN41" s="147"/>
      <c r="GHO41" s="154"/>
      <c r="GHP41" s="155"/>
      <c r="GHU41" s="150" t="s">
        <v>196</v>
      </c>
      <c r="GHV41" s="147"/>
      <c r="GHW41" s="154"/>
      <c r="GHX41" s="155"/>
      <c r="GIC41" s="150" t="s">
        <v>196</v>
      </c>
      <c r="GID41" s="147"/>
      <c r="GIE41" s="154"/>
      <c r="GIF41" s="155"/>
      <c r="GIK41" s="150" t="s">
        <v>196</v>
      </c>
      <c r="GIL41" s="147"/>
      <c r="GIM41" s="154"/>
      <c r="GIN41" s="155"/>
      <c r="GIS41" s="150" t="s">
        <v>196</v>
      </c>
      <c r="GIT41" s="147"/>
      <c r="GIU41" s="154"/>
      <c r="GIV41" s="155"/>
      <c r="GJA41" s="150" t="s">
        <v>196</v>
      </c>
      <c r="GJB41" s="147"/>
      <c r="GJC41" s="154"/>
      <c r="GJD41" s="155"/>
      <c r="GJI41" s="150" t="s">
        <v>196</v>
      </c>
      <c r="GJJ41" s="147"/>
      <c r="GJK41" s="154"/>
      <c r="GJL41" s="155"/>
      <c r="GJQ41" s="150" t="s">
        <v>196</v>
      </c>
      <c r="GJR41" s="147"/>
      <c r="GJS41" s="154"/>
      <c r="GJT41" s="155"/>
      <c r="GJY41" s="150" t="s">
        <v>196</v>
      </c>
      <c r="GJZ41" s="147"/>
      <c r="GKA41" s="154"/>
      <c r="GKB41" s="155"/>
      <c r="GKG41" s="150" t="s">
        <v>196</v>
      </c>
      <c r="GKH41" s="147"/>
      <c r="GKI41" s="154"/>
      <c r="GKJ41" s="155"/>
      <c r="GKO41" s="150" t="s">
        <v>196</v>
      </c>
      <c r="GKP41" s="147"/>
      <c r="GKQ41" s="154"/>
      <c r="GKR41" s="155"/>
      <c r="GKW41" s="150" t="s">
        <v>196</v>
      </c>
      <c r="GKX41" s="147"/>
      <c r="GKY41" s="154"/>
      <c r="GKZ41" s="155"/>
      <c r="GLE41" s="150" t="s">
        <v>196</v>
      </c>
      <c r="GLF41" s="147"/>
      <c r="GLG41" s="154"/>
      <c r="GLH41" s="155"/>
      <c r="GLM41" s="150" t="s">
        <v>196</v>
      </c>
      <c r="GLN41" s="147"/>
      <c r="GLO41" s="154"/>
      <c r="GLP41" s="155"/>
      <c r="GLU41" s="150" t="s">
        <v>196</v>
      </c>
      <c r="GLV41" s="147"/>
      <c r="GLW41" s="154"/>
      <c r="GLX41" s="155"/>
      <c r="GMC41" s="150" t="s">
        <v>196</v>
      </c>
      <c r="GMD41" s="147"/>
      <c r="GME41" s="154"/>
      <c r="GMF41" s="155"/>
      <c r="GMK41" s="150" t="s">
        <v>196</v>
      </c>
      <c r="GML41" s="147"/>
      <c r="GMM41" s="154"/>
      <c r="GMN41" s="155"/>
      <c r="GMS41" s="150" t="s">
        <v>196</v>
      </c>
      <c r="GMT41" s="147"/>
      <c r="GMU41" s="154"/>
      <c r="GMV41" s="155"/>
      <c r="GNA41" s="150" t="s">
        <v>196</v>
      </c>
      <c r="GNB41" s="147"/>
      <c r="GNC41" s="154"/>
      <c r="GND41" s="155"/>
      <c r="GNI41" s="150" t="s">
        <v>196</v>
      </c>
      <c r="GNJ41" s="147"/>
      <c r="GNK41" s="154"/>
      <c r="GNL41" s="155"/>
      <c r="GNQ41" s="150" t="s">
        <v>196</v>
      </c>
      <c r="GNR41" s="147"/>
      <c r="GNS41" s="154"/>
      <c r="GNT41" s="155"/>
      <c r="GNY41" s="150" t="s">
        <v>196</v>
      </c>
      <c r="GNZ41" s="147"/>
      <c r="GOA41" s="154"/>
      <c r="GOB41" s="155"/>
      <c r="GOG41" s="150" t="s">
        <v>196</v>
      </c>
      <c r="GOH41" s="147"/>
      <c r="GOI41" s="154"/>
      <c r="GOJ41" s="155"/>
      <c r="GOO41" s="150" t="s">
        <v>196</v>
      </c>
      <c r="GOP41" s="147"/>
      <c r="GOQ41" s="154"/>
      <c r="GOR41" s="155"/>
      <c r="GOW41" s="150" t="s">
        <v>196</v>
      </c>
      <c r="GOX41" s="147"/>
      <c r="GOY41" s="154"/>
      <c r="GOZ41" s="155"/>
      <c r="GPE41" s="150" t="s">
        <v>196</v>
      </c>
      <c r="GPF41" s="147"/>
      <c r="GPG41" s="154"/>
      <c r="GPH41" s="155"/>
      <c r="GPM41" s="150" t="s">
        <v>196</v>
      </c>
      <c r="GPN41" s="147"/>
      <c r="GPO41" s="154"/>
      <c r="GPP41" s="155"/>
      <c r="GPU41" s="150" t="s">
        <v>196</v>
      </c>
      <c r="GPV41" s="147"/>
      <c r="GPW41" s="154"/>
      <c r="GPX41" s="155"/>
      <c r="GQC41" s="150" t="s">
        <v>196</v>
      </c>
      <c r="GQD41" s="147"/>
      <c r="GQE41" s="154"/>
      <c r="GQF41" s="155"/>
      <c r="GQK41" s="150" t="s">
        <v>196</v>
      </c>
      <c r="GQL41" s="147"/>
      <c r="GQM41" s="154"/>
      <c r="GQN41" s="155"/>
      <c r="GQS41" s="150" t="s">
        <v>196</v>
      </c>
      <c r="GQT41" s="147"/>
      <c r="GQU41" s="154"/>
      <c r="GQV41" s="155"/>
      <c r="GRA41" s="150" t="s">
        <v>196</v>
      </c>
      <c r="GRB41" s="147"/>
      <c r="GRC41" s="154"/>
      <c r="GRD41" s="155"/>
      <c r="GRI41" s="150" t="s">
        <v>196</v>
      </c>
      <c r="GRJ41" s="147"/>
      <c r="GRK41" s="154"/>
      <c r="GRL41" s="155"/>
      <c r="GRQ41" s="150" t="s">
        <v>196</v>
      </c>
      <c r="GRR41" s="147"/>
      <c r="GRS41" s="154"/>
      <c r="GRT41" s="155"/>
      <c r="GRY41" s="150" t="s">
        <v>196</v>
      </c>
      <c r="GRZ41" s="147"/>
      <c r="GSA41" s="154"/>
      <c r="GSB41" s="155"/>
      <c r="GSG41" s="150" t="s">
        <v>196</v>
      </c>
      <c r="GSH41" s="147"/>
      <c r="GSI41" s="154"/>
      <c r="GSJ41" s="155"/>
      <c r="GSO41" s="150" t="s">
        <v>196</v>
      </c>
      <c r="GSP41" s="147"/>
      <c r="GSQ41" s="154"/>
      <c r="GSR41" s="155"/>
      <c r="GSW41" s="150" t="s">
        <v>196</v>
      </c>
      <c r="GSX41" s="147"/>
      <c r="GSY41" s="154"/>
      <c r="GSZ41" s="155"/>
      <c r="GTE41" s="150" t="s">
        <v>196</v>
      </c>
      <c r="GTF41" s="147"/>
      <c r="GTG41" s="154"/>
      <c r="GTH41" s="155"/>
      <c r="GTM41" s="150" t="s">
        <v>196</v>
      </c>
      <c r="GTN41" s="147"/>
      <c r="GTO41" s="154"/>
      <c r="GTP41" s="155"/>
      <c r="GTU41" s="150" t="s">
        <v>196</v>
      </c>
      <c r="GTV41" s="147"/>
      <c r="GTW41" s="154"/>
      <c r="GTX41" s="155"/>
      <c r="GUC41" s="150" t="s">
        <v>196</v>
      </c>
      <c r="GUD41" s="147"/>
      <c r="GUE41" s="154"/>
      <c r="GUF41" s="155"/>
      <c r="GUK41" s="150" t="s">
        <v>196</v>
      </c>
      <c r="GUL41" s="147"/>
      <c r="GUM41" s="154"/>
      <c r="GUN41" s="155"/>
      <c r="GUS41" s="150" t="s">
        <v>196</v>
      </c>
      <c r="GUT41" s="147"/>
      <c r="GUU41" s="154"/>
      <c r="GUV41" s="155"/>
      <c r="GVA41" s="150" t="s">
        <v>196</v>
      </c>
      <c r="GVB41" s="147"/>
      <c r="GVC41" s="154"/>
      <c r="GVD41" s="155"/>
      <c r="GVI41" s="150" t="s">
        <v>196</v>
      </c>
      <c r="GVJ41" s="147"/>
      <c r="GVK41" s="154"/>
      <c r="GVL41" s="155"/>
      <c r="GVQ41" s="150" t="s">
        <v>196</v>
      </c>
      <c r="GVR41" s="147"/>
      <c r="GVS41" s="154"/>
      <c r="GVT41" s="155"/>
      <c r="GVY41" s="150" t="s">
        <v>196</v>
      </c>
      <c r="GVZ41" s="147"/>
      <c r="GWA41" s="154"/>
      <c r="GWB41" s="155"/>
      <c r="GWG41" s="150" t="s">
        <v>196</v>
      </c>
      <c r="GWH41" s="147"/>
      <c r="GWI41" s="154"/>
      <c r="GWJ41" s="155"/>
      <c r="GWO41" s="150" t="s">
        <v>196</v>
      </c>
      <c r="GWP41" s="147"/>
      <c r="GWQ41" s="154"/>
      <c r="GWR41" s="155"/>
      <c r="GWW41" s="150" t="s">
        <v>196</v>
      </c>
      <c r="GWX41" s="147"/>
      <c r="GWY41" s="154"/>
      <c r="GWZ41" s="155"/>
      <c r="GXE41" s="150" t="s">
        <v>196</v>
      </c>
      <c r="GXF41" s="147"/>
      <c r="GXG41" s="154"/>
      <c r="GXH41" s="155"/>
      <c r="GXM41" s="150" t="s">
        <v>196</v>
      </c>
      <c r="GXN41" s="147"/>
      <c r="GXO41" s="154"/>
      <c r="GXP41" s="155"/>
      <c r="GXU41" s="150" t="s">
        <v>196</v>
      </c>
      <c r="GXV41" s="147"/>
      <c r="GXW41" s="154"/>
      <c r="GXX41" s="155"/>
      <c r="GYC41" s="150" t="s">
        <v>196</v>
      </c>
      <c r="GYD41" s="147"/>
      <c r="GYE41" s="154"/>
      <c r="GYF41" s="155"/>
      <c r="GYK41" s="150" t="s">
        <v>196</v>
      </c>
      <c r="GYL41" s="147"/>
      <c r="GYM41" s="154"/>
      <c r="GYN41" s="155"/>
      <c r="GYS41" s="150" t="s">
        <v>196</v>
      </c>
      <c r="GYT41" s="147"/>
      <c r="GYU41" s="154"/>
      <c r="GYV41" s="155"/>
      <c r="GZA41" s="150" t="s">
        <v>196</v>
      </c>
      <c r="GZB41" s="147"/>
      <c r="GZC41" s="154"/>
      <c r="GZD41" s="155"/>
      <c r="GZI41" s="150" t="s">
        <v>196</v>
      </c>
      <c r="GZJ41" s="147"/>
      <c r="GZK41" s="154"/>
      <c r="GZL41" s="155"/>
      <c r="GZQ41" s="150" t="s">
        <v>196</v>
      </c>
      <c r="GZR41" s="147"/>
      <c r="GZS41" s="154"/>
      <c r="GZT41" s="155"/>
      <c r="GZY41" s="150" t="s">
        <v>196</v>
      </c>
      <c r="GZZ41" s="147"/>
      <c r="HAA41" s="154"/>
      <c r="HAB41" s="155"/>
      <c r="HAG41" s="150" t="s">
        <v>196</v>
      </c>
      <c r="HAH41" s="147"/>
      <c r="HAI41" s="154"/>
      <c r="HAJ41" s="155"/>
      <c r="HAO41" s="150" t="s">
        <v>196</v>
      </c>
      <c r="HAP41" s="147"/>
      <c r="HAQ41" s="154"/>
      <c r="HAR41" s="155"/>
      <c r="HAW41" s="150" t="s">
        <v>196</v>
      </c>
      <c r="HAX41" s="147"/>
      <c r="HAY41" s="154"/>
      <c r="HAZ41" s="155"/>
      <c r="HBE41" s="150" t="s">
        <v>196</v>
      </c>
      <c r="HBF41" s="147"/>
      <c r="HBG41" s="154"/>
      <c r="HBH41" s="155"/>
      <c r="HBM41" s="150" t="s">
        <v>196</v>
      </c>
      <c r="HBN41" s="147"/>
      <c r="HBO41" s="154"/>
      <c r="HBP41" s="155"/>
      <c r="HBU41" s="150" t="s">
        <v>196</v>
      </c>
      <c r="HBV41" s="147"/>
      <c r="HBW41" s="154"/>
      <c r="HBX41" s="155"/>
      <c r="HCC41" s="150" t="s">
        <v>196</v>
      </c>
      <c r="HCD41" s="147"/>
      <c r="HCE41" s="154"/>
      <c r="HCF41" s="155"/>
      <c r="HCK41" s="150" t="s">
        <v>196</v>
      </c>
      <c r="HCL41" s="147"/>
      <c r="HCM41" s="154"/>
      <c r="HCN41" s="155"/>
      <c r="HCS41" s="150" t="s">
        <v>196</v>
      </c>
      <c r="HCT41" s="147"/>
      <c r="HCU41" s="154"/>
      <c r="HCV41" s="155"/>
      <c r="HDA41" s="150" t="s">
        <v>196</v>
      </c>
      <c r="HDB41" s="147"/>
      <c r="HDC41" s="154"/>
      <c r="HDD41" s="155"/>
      <c r="HDI41" s="150" t="s">
        <v>196</v>
      </c>
      <c r="HDJ41" s="147"/>
      <c r="HDK41" s="154"/>
      <c r="HDL41" s="155"/>
      <c r="HDQ41" s="150" t="s">
        <v>196</v>
      </c>
      <c r="HDR41" s="147"/>
      <c r="HDS41" s="154"/>
      <c r="HDT41" s="155"/>
      <c r="HDY41" s="150" t="s">
        <v>196</v>
      </c>
      <c r="HDZ41" s="147"/>
      <c r="HEA41" s="154"/>
      <c r="HEB41" s="155"/>
      <c r="HEG41" s="150" t="s">
        <v>196</v>
      </c>
      <c r="HEH41" s="147"/>
      <c r="HEI41" s="154"/>
      <c r="HEJ41" s="155"/>
      <c r="HEO41" s="150" t="s">
        <v>196</v>
      </c>
      <c r="HEP41" s="147"/>
      <c r="HEQ41" s="154"/>
      <c r="HER41" s="155"/>
      <c r="HEW41" s="150" t="s">
        <v>196</v>
      </c>
      <c r="HEX41" s="147"/>
      <c r="HEY41" s="154"/>
      <c r="HEZ41" s="155"/>
      <c r="HFE41" s="150" t="s">
        <v>196</v>
      </c>
      <c r="HFF41" s="147"/>
      <c r="HFG41" s="154"/>
      <c r="HFH41" s="155"/>
      <c r="HFM41" s="150" t="s">
        <v>196</v>
      </c>
      <c r="HFN41" s="147"/>
      <c r="HFO41" s="154"/>
      <c r="HFP41" s="155"/>
      <c r="HFU41" s="150" t="s">
        <v>196</v>
      </c>
      <c r="HFV41" s="147"/>
      <c r="HFW41" s="154"/>
      <c r="HFX41" s="155"/>
      <c r="HGC41" s="150" t="s">
        <v>196</v>
      </c>
      <c r="HGD41" s="147"/>
      <c r="HGE41" s="154"/>
      <c r="HGF41" s="155"/>
      <c r="HGK41" s="150" t="s">
        <v>196</v>
      </c>
      <c r="HGL41" s="147"/>
      <c r="HGM41" s="154"/>
      <c r="HGN41" s="155"/>
      <c r="HGS41" s="150" t="s">
        <v>196</v>
      </c>
      <c r="HGT41" s="147"/>
      <c r="HGU41" s="154"/>
      <c r="HGV41" s="155"/>
      <c r="HHA41" s="150" t="s">
        <v>196</v>
      </c>
      <c r="HHB41" s="147"/>
      <c r="HHC41" s="154"/>
      <c r="HHD41" s="155"/>
      <c r="HHI41" s="150" t="s">
        <v>196</v>
      </c>
      <c r="HHJ41" s="147"/>
      <c r="HHK41" s="154"/>
      <c r="HHL41" s="155"/>
      <c r="HHQ41" s="150" t="s">
        <v>196</v>
      </c>
      <c r="HHR41" s="147"/>
      <c r="HHS41" s="154"/>
      <c r="HHT41" s="155"/>
      <c r="HHY41" s="150" t="s">
        <v>196</v>
      </c>
      <c r="HHZ41" s="147"/>
      <c r="HIA41" s="154"/>
      <c r="HIB41" s="155"/>
      <c r="HIG41" s="150" t="s">
        <v>196</v>
      </c>
      <c r="HIH41" s="147"/>
      <c r="HII41" s="154"/>
      <c r="HIJ41" s="155"/>
      <c r="HIO41" s="150" t="s">
        <v>196</v>
      </c>
      <c r="HIP41" s="147"/>
      <c r="HIQ41" s="154"/>
      <c r="HIR41" s="155"/>
      <c r="HIW41" s="150" t="s">
        <v>196</v>
      </c>
      <c r="HIX41" s="147"/>
      <c r="HIY41" s="154"/>
      <c r="HIZ41" s="155"/>
      <c r="HJE41" s="150" t="s">
        <v>196</v>
      </c>
      <c r="HJF41" s="147"/>
      <c r="HJG41" s="154"/>
      <c r="HJH41" s="155"/>
      <c r="HJM41" s="150" t="s">
        <v>196</v>
      </c>
      <c r="HJN41" s="147"/>
      <c r="HJO41" s="154"/>
      <c r="HJP41" s="155"/>
      <c r="HJU41" s="150" t="s">
        <v>196</v>
      </c>
      <c r="HJV41" s="147"/>
      <c r="HJW41" s="154"/>
      <c r="HJX41" s="155"/>
      <c r="HKC41" s="150" t="s">
        <v>196</v>
      </c>
      <c r="HKD41" s="147"/>
      <c r="HKE41" s="154"/>
      <c r="HKF41" s="155"/>
      <c r="HKK41" s="150" t="s">
        <v>196</v>
      </c>
      <c r="HKL41" s="147"/>
      <c r="HKM41" s="154"/>
      <c r="HKN41" s="155"/>
      <c r="HKS41" s="150" t="s">
        <v>196</v>
      </c>
      <c r="HKT41" s="147"/>
      <c r="HKU41" s="154"/>
      <c r="HKV41" s="155"/>
      <c r="HLA41" s="150" t="s">
        <v>196</v>
      </c>
      <c r="HLB41" s="147"/>
      <c r="HLC41" s="154"/>
      <c r="HLD41" s="155"/>
      <c r="HLI41" s="150" t="s">
        <v>196</v>
      </c>
      <c r="HLJ41" s="147"/>
      <c r="HLK41" s="154"/>
      <c r="HLL41" s="155"/>
      <c r="HLQ41" s="150" t="s">
        <v>196</v>
      </c>
      <c r="HLR41" s="147"/>
      <c r="HLS41" s="154"/>
      <c r="HLT41" s="155"/>
      <c r="HLY41" s="150" t="s">
        <v>196</v>
      </c>
      <c r="HLZ41" s="147"/>
      <c r="HMA41" s="154"/>
      <c r="HMB41" s="155"/>
      <c r="HMG41" s="150" t="s">
        <v>196</v>
      </c>
      <c r="HMH41" s="147"/>
      <c r="HMI41" s="154"/>
      <c r="HMJ41" s="155"/>
      <c r="HMO41" s="150" t="s">
        <v>196</v>
      </c>
      <c r="HMP41" s="147"/>
      <c r="HMQ41" s="154"/>
      <c r="HMR41" s="155"/>
      <c r="HMW41" s="150" t="s">
        <v>196</v>
      </c>
      <c r="HMX41" s="147"/>
      <c r="HMY41" s="154"/>
      <c r="HMZ41" s="155"/>
      <c r="HNE41" s="150" t="s">
        <v>196</v>
      </c>
      <c r="HNF41" s="147"/>
      <c r="HNG41" s="154"/>
      <c r="HNH41" s="155"/>
      <c r="HNM41" s="150" t="s">
        <v>196</v>
      </c>
      <c r="HNN41" s="147"/>
      <c r="HNO41" s="154"/>
      <c r="HNP41" s="155"/>
      <c r="HNU41" s="150" t="s">
        <v>196</v>
      </c>
      <c r="HNV41" s="147"/>
      <c r="HNW41" s="154"/>
      <c r="HNX41" s="155"/>
      <c r="HOC41" s="150" t="s">
        <v>196</v>
      </c>
      <c r="HOD41" s="147"/>
      <c r="HOE41" s="154"/>
      <c r="HOF41" s="155"/>
      <c r="HOK41" s="150" t="s">
        <v>196</v>
      </c>
      <c r="HOL41" s="147"/>
      <c r="HOM41" s="154"/>
      <c r="HON41" s="155"/>
      <c r="HOS41" s="150" t="s">
        <v>196</v>
      </c>
      <c r="HOT41" s="147"/>
      <c r="HOU41" s="154"/>
      <c r="HOV41" s="155"/>
      <c r="HPA41" s="150" t="s">
        <v>196</v>
      </c>
      <c r="HPB41" s="147"/>
      <c r="HPC41" s="154"/>
      <c r="HPD41" s="155"/>
      <c r="HPI41" s="150" t="s">
        <v>196</v>
      </c>
      <c r="HPJ41" s="147"/>
      <c r="HPK41" s="154"/>
      <c r="HPL41" s="155"/>
      <c r="HPQ41" s="150" t="s">
        <v>196</v>
      </c>
      <c r="HPR41" s="147"/>
      <c r="HPS41" s="154"/>
      <c r="HPT41" s="155"/>
      <c r="HPY41" s="150" t="s">
        <v>196</v>
      </c>
      <c r="HPZ41" s="147"/>
      <c r="HQA41" s="154"/>
      <c r="HQB41" s="155"/>
      <c r="HQG41" s="150" t="s">
        <v>196</v>
      </c>
      <c r="HQH41" s="147"/>
      <c r="HQI41" s="154"/>
      <c r="HQJ41" s="155"/>
      <c r="HQO41" s="150" t="s">
        <v>196</v>
      </c>
      <c r="HQP41" s="147"/>
      <c r="HQQ41" s="154"/>
      <c r="HQR41" s="155"/>
      <c r="HQW41" s="150" t="s">
        <v>196</v>
      </c>
      <c r="HQX41" s="147"/>
      <c r="HQY41" s="154"/>
      <c r="HQZ41" s="155"/>
      <c r="HRE41" s="150" t="s">
        <v>196</v>
      </c>
      <c r="HRF41" s="147"/>
      <c r="HRG41" s="154"/>
      <c r="HRH41" s="155"/>
      <c r="HRM41" s="150" t="s">
        <v>196</v>
      </c>
      <c r="HRN41" s="147"/>
      <c r="HRO41" s="154"/>
      <c r="HRP41" s="155"/>
      <c r="HRU41" s="150" t="s">
        <v>196</v>
      </c>
      <c r="HRV41" s="147"/>
      <c r="HRW41" s="154"/>
      <c r="HRX41" s="155"/>
      <c r="HSC41" s="150" t="s">
        <v>196</v>
      </c>
      <c r="HSD41" s="147"/>
      <c r="HSE41" s="154"/>
      <c r="HSF41" s="155"/>
      <c r="HSK41" s="150" t="s">
        <v>196</v>
      </c>
      <c r="HSL41" s="147"/>
      <c r="HSM41" s="154"/>
      <c r="HSN41" s="155"/>
      <c r="HSS41" s="150" t="s">
        <v>196</v>
      </c>
      <c r="HST41" s="147"/>
      <c r="HSU41" s="154"/>
      <c r="HSV41" s="155"/>
      <c r="HTA41" s="150" t="s">
        <v>196</v>
      </c>
      <c r="HTB41" s="147"/>
      <c r="HTC41" s="154"/>
      <c r="HTD41" s="155"/>
      <c r="HTI41" s="150" t="s">
        <v>196</v>
      </c>
      <c r="HTJ41" s="147"/>
      <c r="HTK41" s="154"/>
      <c r="HTL41" s="155"/>
      <c r="HTQ41" s="150" t="s">
        <v>196</v>
      </c>
      <c r="HTR41" s="147"/>
      <c r="HTS41" s="154"/>
      <c r="HTT41" s="155"/>
      <c r="HTY41" s="150" t="s">
        <v>196</v>
      </c>
      <c r="HTZ41" s="147"/>
      <c r="HUA41" s="154"/>
      <c r="HUB41" s="155"/>
      <c r="HUG41" s="150" t="s">
        <v>196</v>
      </c>
      <c r="HUH41" s="147"/>
      <c r="HUI41" s="154"/>
      <c r="HUJ41" s="155"/>
      <c r="HUO41" s="150" t="s">
        <v>196</v>
      </c>
      <c r="HUP41" s="147"/>
      <c r="HUQ41" s="154"/>
      <c r="HUR41" s="155"/>
      <c r="HUW41" s="150" t="s">
        <v>196</v>
      </c>
      <c r="HUX41" s="147"/>
      <c r="HUY41" s="154"/>
      <c r="HUZ41" s="155"/>
      <c r="HVE41" s="150" t="s">
        <v>196</v>
      </c>
      <c r="HVF41" s="147"/>
      <c r="HVG41" s="154"/>
      <c r="HVH41" s="155"/>
      <c r="HVM41" s="150" t="s">
        <v>196</v>
      </c>
      <c r="HVN41" s="147"/>
      <c r="HVO41" s="154"/>
      <c r="HVP41" s="155"/>
      <c r="HVU41" s="150" t="s">
        <v>196</v>
      </c>
      <c r="HVV41" s="147"/>
      <c r="HVW41" s="154"/>
      <c r="HVX41" s="155"/>
      <c r="HWC41" s="150" t="s">
        <v>196</v>
      </c>
      <c r="HWD41" s="147"/>
      <c r="HWE41" s="154"/>
      <c r="HWF41" s="155"/>
      <c r="HWK41" s="150" t="s">
        <v>196</v>
      </c>
      <c r="HWL41" s="147"/>
      <c r="HWM41" s="154"/>
      <c r="HWN41" s="155"/>
      <c r="HWS41" s="150" t="s">
        <v>196</v>
      </c>
      <c r="HWT41" s="147"/>
      <c r="HWU41" s="154"/>
      <c r="HWV41" s="155"/>
      <c r="HXA41" s="150" t="s">
        <v>196</v>
      </c>
      <c r="HXB41" s="147"/>
      <c r="HXC41" s="154"/>
      <c r="HXD41" s="155"/>
      <c r="HXI41" s="150" t="s">
        <v>196</v>
      </c>
      <c r="HXJ41" s="147"/>
      <c r="HXK41" s="154"/>
      <c r="HXL41" s="155"/>
      <c r="HXQ41" s="150" t="s">
        <v>196</v>
      </c>
      <c r="HXR41" s="147"/>
      <c r="HXS41" s="154"/>
      <c r="HXT41" s="155"/>
      <c r="HXY41" s="150" t="s">
        <v>196</v>
      </c>
      <c r="HXZ41" s="147"/>
      <c r="HYA41" s="154"/>
      <c r="HYB41" s="155"/>
      <c r="HYG41" s="150" t="s">
        <v>196</v>
      </c>
      <c r="HYH41" s="147"/>
      <c r="HYI41" s="154"/>
      <c r="HYJ41" s="155"/>
      <c r="HYO41" s="150" t="s">
        <v>196</v>
      </c>
      <c r="HYP41" s="147"/>
      <c r="HYQ41" s="154"/>
      <c r="HYR41" s="155"/>
      <c r="HYW41" s="150" t="s">
        <v>196</v>
      </c>
      <c r="HYX41" s="147"/>
      <c r="HYY41" s="154"/>
      <c r="HYZ41" s="155"/>
      <c r="HZE41" s="150" t="s">
        <v>196</v>
      </c>
      <c r="HZF41" s="147"/>
      <c r="HZG41" s="154"/>
      <c r="HZH41" s="155"/>
      <c r="HZM41" s="150" t="s">
        <v>196</v>
      </c>
      <c r="HZN41" s="147"/>
      <c r="HZO41" s="154"/>
      <c r="HZP41" s="155"/>
      <c r="HZU41" s="150" t="s">
        <v>196</v>
      </c>
      <c r="HZV41" s="147"/>
      <c r="HZW41" s="154"/>
      <c r="HZX41" s="155"/>
      <c r="IAC41" s="150" t="s">
        <v>196</v>
      </c>
      <c r="IAD41" s="147"/>
      <c r="IAE41" s="154"/>
      <c r="IAF41" s="155"/>
      <c r="IAK41" s="150" t="s">
        <v>196</v>
      </c>
      <c r="IAL41" s="147"/>
      <c r="IAM41" s="154"/>
      <c r="IAN41" s="155"/>
      <c r="IAS41" s="150" t="s">
        <v>196</v>
      </c>
      <c r="IAT41" s="147"/>
      <c r="IAU41" s="154"/>
      <c r="IAV41" s="155"/>
      <c r="IBA41" s="150" t="s">
        <v>196</v>
      </c>
      <c r="IBB41" s="147"/>
      <c r="IBC41" s="154"/>
      <c r="IBD41" s="155"/>
      <c r="IBI41" s="150" t="s">
        <v>196</v>
      </c>
      <c r="IBJ41" s="147"/>
      <c r="IBK41" s="154"/>
      <c r="IBL41" s="155"/>
      <c r="IBQ41" s="150" t="s">
        <v>196</v>
      </c>
      <c r="IBR41" s="147"/>
      <c r="IBS41" s="154"/>
      <c r="IBT41" s="155"/>
      <c r="IBY41" s="150" t="s">
        <v>196</v>
      </c>
      <c r="IBZ41" s="147"/>
      <c r="ICA41" s="154"/>
      <c r="ICB41" s="155"/>
      <c r="ICG41" s="150" t="s">
        <v>196</v>
      </c>
      <c r="ICH41" s="147"/>
      <c r="ICI41" s="154"/>
      <c r="ICJ41" s="155"/>
      <c r="ICO41" s="150" t="s">
        <v>196</v>
      </c>
      <c r="ICP41" s="147"/>
      <c r="ICQ41" s="154"/>
      <c r="ICR41" s="155"/>
      <c r="ICW41" s="150" t="s">
        <v>196</v>
      </c>
      <c r="ICX41" s="147"/>
      <c r="ICY41" s="154"/>
      <c r="ICZ41" s="155"/>
      <c r="IDE41" s="150" t="s">
        <v>196</v>
      </c>
      <c r="IDF41" s="147"/>
      <c r="IDG41" s="154"/>
      <c r="IDH41" s="155"/>
      <c r="IDM41" s="150" t="s">
        <v>196</v>
      </c>
      <c r="IDN41" s="147"/>
      <c r="IDO41" s="154"/>
      <c r="IDP41" s="155"/>
      <c r="IDU41" s="150" t="s">
        <v>196</v>
      </c>
      <c r="IDV41" s="147"/>
      <c r="IDW41" s="154"/>
      <c r="IDX41" s="155"/>
      <c r="IEC41" s="150" t="s">
        <v>196</v>
      </c>
      <c r="IED41" s="147"/>
      <c r="IEE41" s="154"/>
      <c r="IEF41" s="155"/>
      <c r="IEK41" s="150" t="s">
        <v>196</v>
      </c>
      <c r="IEL41" s="147"/>
      <c r="IEM41" s="154"/>
      <c r="IEN41" s="155"/>
      <c r="IES41" s="150" t="s">
        <v>196</v>
      </c>
      <c r="IET41" s="147"/>
      <c r="IEU41" s="154"/>
      <c r="IEV41" s="155"/>
      <c r="IFA41" s="150" t="s">
        <v>196</v>
      </c>
      <c r="IFB41" s="147"/>
      <c r="IFC41" s="154"/>
      <c r="IFD41" s="155"/>
      <c r="IFI41" s="150" t="s">
        <v>196</v>
      </c>
      <c r="IFJ41" s="147"/>
      <c r="IFK41" s="154"/>
      <c r="IFL41" s="155"/>
      <c r="IFQ41" s="150" t="s">
        <v>196</v>
      </c>
      <c r="IFR41" s="147"/>
      <c r="IFS41" s="154"/>
      <c r="IFT41" s="155"/>
      <c r="IFY41" s="150" t="s">
        <v>196</v>
      </c>
      <c r="IFZ41" s="147"/>
      <c r="IGA41" s="154"/>
      <c r="IGB41" s="155"/>
      <c r="IGG41" s="150" t="s">
        <v>196</v>
      </c>
      <c r="IGH41" s="147"/>
      <c r="IGI41" s="154"/>
      <c r="IGJ41" s="155"/>
      <c r="IGO41" s="150" t="s">
        <v>196</v>
      </c>
      <c r="IGP41" s="147"/>
      <c r="IGQ41" s="154"/>
      <c r="IGR41" s="155"/>
      <c r="IGW41" s="150" t="s">
        <v>196</v>
      </c>
      <c r="IGX41" s="147"/>
      <c r="IGY41" s="154"/>
      <c r="IGZ41" s="155"/>
      <c r="IHE41" s="150" t="s">
        <v>196</v>
      </c>
      <c r="IHF41" s="147"/>
      <c r="IHG41" s="154"/>
      <c r="IHH41" s="155"/>
      <c r="IHM41" s="150" t="s">
        <v>196</v>
      </c>
      <c r="IHN41" s="147"/>
      <c r="IHO41" s="154"/>
      <c r="IHP41" s="155"/>
      <c r="IHU41" s="150" t="s">
        <v>196</v>
      </c>
      <c r="IHV41" s="147"/>
      <c r="IHW41" s="154"/>
      <c r="IHX41" s="155"/>
      <c r="IIC41" s="150" t="s">
        <v>196</v>
      </c>
      <c r="IID41" s="147"/>
      <c r="IIE41" s="154"/>
      <c r="IIF41" s="155"/>
      <c r="IIK41" s="150" t="s">
        <v>196</v>
      </c>
      <c r="IIL41" s="147"/>
      <c r="IIM41" s="154"/>
      <c r="IIN41" s="155"/>
      <c r="IIS41" s="150" t="s">
        <v>196</v>
      </c>
      <c r="IIT41" s="147"/>
      <c r="IIU41" s="154"/>
      <c r="IIV41" s="155"/>
      <c r="IJA41" s="150" t="s">
        <v>196</v>
      </c>
      <c r="IJB41" s="147"/>
      <c r="IJC41" s="154"/>
      <c r="IJD41" s="155"/>
      <c r="IJI41" s="150" t="s">
        <v>196</v>
      </c>
      <c r="IJJ41" s="147"/>
      <c r="IJK41" s="154"/>
      <c r="IJL41" s="155"/>
      <c r="IJQ41" s="150" t="s">
        <v>196</v>
      </c>
      <c r="IJR41" s="147"/>
      <c r="IJS41" s="154"/>
      <c r="IJT41" s="155"/>
      <c r="IJY41" s="150" t="s">
        <v>196</v>
      </c>
      <c r="IJZ41" s="147"/>
      <c r="IKA41" s="154"/>
      <c r="IKB41" s="155"/>
      <c r="IKG41" s="150" t="s">
        <v>196</v>
      </c>
      <c r="IKH41" s="147"/>
      <c r="IKI41" s="154"/>
      <c r="IKJ41" s="155"/>
      <c r="IKO41" s="150" t="s">
        <v>196</v>
      </c>
      <c r="IKP41" s="147"/>
      <c r="IKQ41" s="154"/>
      <c r="IKR41" s="155"/>
      <c r="IKW41" s="150" t="s">
        <v>196</v>
      </c>
      <c r="IKX41" s="147"/>
      <c r="IKY41" s="154"/>
      <c r="IKZ41" s="155"/>
      <c r="ILE41" s="150" t="s">
        <v>196</v>
      </c>
      <c r="ILF41" s="147"/>
      <c r="ILG41" s="154"/>
      <c r="ILH41" s="155"/>
      <c r="ILM41" s="150" t="s">
        <v>196</v>
      </c>
      <c r="ILN41" s="147"/>
      <c r="ILO41" s="154"/>
      <c r="ILP41" s="155"/>
      <c r="ILU41" s="150" t="s">
        <v>196</v>
      </c>
      <c r="ILV41" s="147"/>
      <c r="ILW41" s="154"/>
      <c r="ILX41" s="155"/>
      <c r="IMC41" s="150" t="s">
        <v>196</v>
      </c>
      <c r="IMD41" s="147"/>
      <c r="IME41" s="154"/>
      <c r="IMF41" s="155"/>
      <c r="IMK41" s="150" t="s">
        <v>196</v>
      </c>
      <c r="IML41" s="147"/>
      <c r="IMM41" s="154"/>
      <c r="IMN41" s="155"/>
      <c r="IMS41" s="150" t="s">
        <v>196</v>
      </c>
      <c r="IMT41" s="147"/>
      <c r="IMU41" s="154"/>
      <c r="IMV41" s="155"/>
      <c r="INA41" s="150" t="s">
        <v>196</v>
      </c>
      <c r="INB41" s="147"/>
      <c r="INC41" s="154"/>
      <c r="IND41" s="155"/>
      <c r="INI41" s="150" t="s">
        <v>196</v>
      </c>
      <c r="INJ41" s="147"/>
      <c r="INK41" s="154"/>
      <c r="INL41" s="155"/>
      <c r="INQ41" s="150" t="s">
        <v>196</v>
      </c>
      <c r="INR41" s="147"/>
      <c r="INS41" s="154"/>
      <c r="INT41" s="155"/>
      <c r="INY41" s="150" t="s">
        <v>196</v>
      </c>
      <c r="INZ41" s="147"/>
      <c r="IOA41" s="154"/>
      <c r="IOB41" s="155"/>
      <c r="IOG41" s="150" t="s">
        <v>196</v>
      </c>
      <c r="IOH41" s="147"/>
      <c r="IOI41" s="154"/>
      <c r="IOJ41" s="155"/>
      <c r="IOO41" s="150" t="s">
        <v>196</v>
      </c>
      <c r="IOP41" s="147"/>
      <c r="IOQ41" s="154"/>
      <c r="IOR41" s="155"/>
      <c r="IOW41" s="150" t="s">
        <v>196</v>
      </c>
      <c r="IOX41" s="147"/>
      <c r="IOY41" s="154"/>
      <c r="IOZ41" s="155"/>
      <c r="IPE41" s="150" t="s">
        <v>196</v>
      </c>
      <c r="IPF41" s="147"/>
      <c r="IPG41" s="154"/>
      <c r="IPH41" s="155"/>
      <c r="IPM41" s="150" t="s">
        <v>196</v>
      </c>
      <c r="IPN41" s="147"/>
      <c r="IPO41" s="154"/>
      <c r="IPP41" s="155"/>
      <c r="IPU41" s="150" t="s">
        <v>196</v>
      </c>
      <c r="IPV41" s="147"/>
      <c r="IPW41" s="154"/>
      <c r="IPX41" s="155"/>
      <c r="IQC41" s="150" t="s">
        <v>196</v>
      </c>
      <c r="IQD41" s="147"/>
      <c r="IQE41" s="154"/>
      <c r="IQF41" s="155"/>
      <c r="IQK41" s="150" t="s">
        <v>196</v>
      </c>
      <c r="IQL41" s="147"/>
      <c r="IQM41" s="154"/>
      <c r="IQN41" s="155"/>
      <c r="IQS41" s="150" t="s">
        <v>196</v>
      </c>
      <c r="IQT41" s="147"/>
      <c r="IQU41" s="154"/>
      <c r="IQV41" s="155"/>
      <c r="IRA41" s="150" t="s">
        <v>196</v>
      </c>
      <c r="IRB41" s="147"/>
      <c r="IRC41" s="154"/>
      <c r="IRD41" s="155"/>
      <c r="IRI41" s="150" t="s">
        <v>196</v>
      </c>
      <c r="IRJ41" s="147"/>
      <c r="IRK41" s="154"/>
      <c r="IRL41" s="155"/>
      <c r="IRQ41" s="150" t="s">
        <v>196</v>
      </c>
      <c r="IRR41" s="147"/>
      <c r="IRS41" s="154"/>
      <c r="IRT41" s="155"/>
      <c r="IRY41" s="150" t="s">
        <v>196</v>
      </c>
      <c r="IRZ41" s="147"/>
      <c r="ISA41" s="154"/>
      <c r="ISB41" s="155"/>
      <c r="ISG41" s="150" t="s">
        <v>196</v>
      </c>
      <c r="ISH41" s="147"/>
      <c r="ISI41" s="154"/>
      <c r="ISJ41" s="155"/>
      <c r="ISO41" s="150" t="s">
        <v>196</v>
      </c>
      <c r="ISP41" s="147"/>
      <c r="ISQ41" s="154"/>
      <c r="ISR41" s="155"/>
      <c r="ISW41" s="150" t="s">
        <v>196</v>
      </c>
      <c r="ISX41" s="147"/>
      <c r="ISY41" s="154"/>
      <c r="ISZ41" s="155"/>
      <c r="ITE41" s="150" t="s">
        <v>196</v>
      </c>
      <c r="ITF41" s="147"/>
      <c r="ITG41" s="154"/>
      <c r="ITH41" s="155"/>
      <c r="ITM41" s="150" t="s">
        <v>196</v>
      </c>
      <c r="ITN41" s="147"/>
      <c r="ITO41" s="154"/>
      <c r="ITP41" s="155"/>
      <c r="ITU41" s="150" t="s">
        <v>196</v>
      </c>
      <c r="ITV41" s="147"/>
      <c r="ITW41" s="154"/>
      <c r="ITX41" s="155"/>
      <c r="IUC41" s="150" t="s">
        <v>196</v>
      </c>
      <c r="IUD41" s="147"/>
      <c r="IUE41" s="154"/>
      <c r="IUF41" s="155"/>
      <c r="IUK41" s="150" t="s">
        <v>196</v>
      </c>
      <c r="IUL41" s="147"/>
      <c r="IUM41" s="154"/>
      <c r="IUN41" s="155"/>
      <c r="IUS41" s="150" t="s">
        <v>196</v>
      </c>
      <c r="IUT41" s="147"/>
      <c r="IUU41" s="154"/>
      <c r="IUV41" s="155"/>
      <c r="IVA41" s="150" t="s">
        <v>196</v>
      </c>
      <c r="IVB41" s="147"/>
      <c r="IVC41" s="154"/>
      <c r="IVD41" s="155"/>
      <c r="IVI41" s="150" t="s">
        <v>196</v>
      </c>
      <c r="IVJ41" s="147"/>
      <c r="IVK41" s="154"/>
      <c r="IVL41" s="155"/>
      <c r="IVQ41" s="150" t="s">
        <v>196</v>
      </c>
      <c r="IVR41" s="147"/>
      <c r="IVS41" s="154"/>
      <c r="IVT41" s="155"/>
      <c r="IVY41" s="150" t="s">
        <v>196</v>
      </c>
      <c r="IVZ41" s="147"/>
      <c r="IWA41" s="154"/>
      <c r="IWB41" s="155"/>
      <c r="IWG41" s="150" t="s">
        <v>196</v>
      </c>
      <c r="IWH41" s="147"/>
      <c r="IWI41" s="154"/>
      <c r="IWJ41" s="155"/>
      <c r="IWO41" s="150" t="s">
        <v>196</v>
      </c>
      <c r="IWP41" s="147"/>
      <c r="IWQ41" s="154"/>
      <c r="IWR41" s="155"/>
      <c r="IWW41" s="150" t="s">
        <v>196</v>
      </c>
      <c r="IWX41" s="147"/>
      <c r="IWY41" s="154"/>
      <c r="IWZ41" s="155"/>
      <c r="IXE41" s="150" t="s">
        <v>196</v>
      </c>
      <c r="IXF41" s="147"/>
      <c r="IXG41" s="154"/>
      <c r="IXH41" s="155"/>
      <c r="IXM41" s="150" t="s">
        <v>196</v>
      </c>
      <c r="IXN41" s="147"/>
      <c r="IXO41" s="154"/>
      <c r="IXP41" s="155"/>
      <c r="IXU41" s="150" t="s">
        <v>196</v>
      </c>
      <c r="IXV41" s="147"/>
      <c r="IXW41" s="154"/>
      <c r="IXX41" s="155"/>
      <c r="IYC41" s="150" t="s">
        <v>196</v>
      </c>
      <c r="IYD41" s="147"/>
      <c r="IYE41" s="154"/>
      <c r="IYF41" s="155"/>
      <c r="IYK41" s="150" t="s">
        <v>196</v>
      </c>
      <c r="IYL41" s="147"/>
      <c r="IYM41" s="154"/>
      <c r="IYN41" s="155"/>
      <c r="IYS41" s="150" t="s">
        <v>196</v>
      </c>
      <c r="IYT41" s="147"/>
      <c r="IYU41" s="154"/>
      <c r="IYV41" s="155"/>
      <c r="IZA41" s="150" t="s">
        <v>196</v>
      </c>
      <c r="IZB41" s="147"/>
      <c r="IZC41" s="154"/>
      <c r="IZD41" s="155"/>
      <c r="IZI41" s="150" t="s">
        <v>196</v>
      </c>
      <c r="IZJ41" s="147"/>
      <c r="IZK41" s="154"/>
      <c r="IZL41" s="155"/>
      <c r="IZQ41" s="150" t="s">
        <v>196</v>
      </c>
      <c r="IZR41" s="147"/>
      <c r="IZS41" s="154"/>
      <c r="IZT41" s="155"/>
      <c r="IZY41" s="150" t="s">
        <v>196</v>
      </c>
      <c r="IZZ41" s="147"/>
      <c r="JAA41" s="154"/>
      <c r="JAB41" s="155"/>
      <c r="JAG41" s="150" t="s">
        <v>196</v>
      </c>
      <c r="JAH41" s="147"/>
      <c r="JAI41" s="154"/>
      <c r="JAJ41" s="155"/>
      <c r="JAO41" s="150" t="s">
        <v>196</v>
      </c>
      <c r="JAP41" s="147"/>
      <c r="JAQ41" s="154"/>
      <c r="JAR41" s="155"/>
      <c r="JAW41" s="150" t="s">
        <v>196</v>
      </c>
      <c r="JAX41" s="147"/>
      <c r="JAY41" s="154"/>
      <c r="JAZ41" s="155"/>
      <c r="JBE41" s="150" t="s">
        <v>196</v>
      </c>
      <c r="JBF41" s="147"/>
      <c r="JBG41" s="154"/>
      <c r="JBH41" s="155"/>
      <c r="JBM41" s="150" t="s">
        <v>196</v>
      </c>
      <c r="JBN41" s="147"/>
      <c r="JBO41" s="154"/>
      <c r="JBP41" s="155"/>
      <c r="JBU41" s="150" t="s">
        <v>196</v>
      </c>
      <c r="JBV41" s="147"/>
      <c r="JBW41" s="154"/>
      <c r="JBX41" s="155"/>
      <c r="JCC41" s="150" t="s">
        <v>196</v>
      </c>
      <c r="JCD41" s="147"/>
      <c r="JCE41" s="154"/>
      <c r="JCF41" s="155"/>
      <c r="JCK41" s="150" t="s">
        <v>196</v>
      </c>
      <c r="JCL41" s="147"/>
      <c r="JCM41" s="154"/>
      <c r="JCN41" s="155"/>
      <c r="JCS41" s="150" t="s">
        <v>196</v>
      </c>
      <c r="JCT41" s="147"/>
      <c r="JCU41" s="154"/>
      <c r="JCV41" s="155"/>
      <c r="JDA41" s="150" t="s">
        <v>196</v>
      </c>
      <c r="JDB41" s="147"/>
      <c r="JDC41" s="154"/>
      <c r="JDD41" s="155"/>
      <c r="JDI41" s="150" t="s">
        <v>196</v>
      </c>
      <c r="JDJ41" s="147"/>
      <c r="JDK41" s="154"/>
      <c r="JDL41" s="155"/>
      <c r="JDQ41" s="150" t="s">
        <v>196</v>
      </c>
      <c r="JDR41" s="147"/>
      <c r="JDS41" s="154"/>
      <c r="JDT41" s="155"/>
      <c r="JDY41" s="150" t="s">
        <v>196</v>
      </c>
      <c r="JDZ41" s="147"/>
      <c r="JEA41" s="154"/>
      <c r="JEB41" s="155"/>
      <c r="JEG41" s="150" t="s">
        <v>196</v>
      </c>
      <c r="JEH41" s="147"/>
      <c r="JEI41" s="154"/>
      <c r="JEJ41" s="155"/>
      <c r="JEO41" s="150" t="s">
        <v>196</v>
      </c>
      <c r="JEP41" s="147"/>
      <c r="JEQ41" s="154"/>
      <c r="JER41" s="155"/>
      <c r="JEW41" s="150" t="s">
        <v>196</v>
      </c>
      <c r="JEX41" s="147"/>
      <c r="JEY41" s="154"/>
      <c r="JEZ41" s="155"/>
      <c r="JFE41" s="150" t="s">
        <v>196</v>
      </c>
      <c r="JFF41" s="147"/>
      <c r="JFG41" s="154"/>
      <c r="JFH41" s="155"/>
      <c r="JFM41" s="150" t="s">
        <v>196</v>
      </c>
      <c r="JFN41" s="147"/>
      <c r="JFO41" s="154"/>
      <c r="JFP41" s="155"/>
      <c r="JFU41" s="150" t="s">
        <v>196</v>
      </c>
      <c r="JFV41" s="147"/>
      <c r="JFW41" s="154"/>
      <c r="JFX41" s="155"/>
      <c r="JGC41" s="150" t="s">
        <v>196</v>
      </c>
      <c r="JGD41" s="147"/>
      <c r="JGE41" s="154"/>
      <c r="JGF41" s="155"/>
      <c r="JGK41" s="150" t="s">
        <v>196</v>
      </c>
      <c r="JGL41" s="147"/>
      <c r="JGM41" s="154"/>
      <c r="JGN41" s="155"/>
      <c r="JGS41" s="150" t="s">
        <v>196</v>
      </c>
      <c r="JGT41" s="147"/>
      <c r="JGU41" s="154"/>
      <c r="JGV41" s="155"/>
      <c r="JHA41" s="150" t="s">
        <v>196</v>
      </c>
      <c r="JHB41" s="147"/>
      <c r="JHC41" s="154"/>
      <c r="JHD41" s="155"/>
      <c r="JHI41" s="150" t="s">
        <v>196</v>
      </c>
      <c r="JHJ41" s="147"/>
      <c r="JHK41" s="154"/>
      <c r="JHL41" s="155"/>
      <c r="JHQ41" s="150" t="s">
        <v>196</v>
      </c>
      <c r="JHR41" s="147"/>
      <c r="JHS41" s="154"/>
      <c r="JHT41" s="155"/>
      <c r="JHY41" s="150" t="s">
        <v>196</v>
      </c>
      <c r="JHZ41" s="147"/>
      <c r="JIA41" s="154"/>
      <c r="JIB41" s="155"/>
      <c r="JIG41" s="150" t="s">
        <v>196</v>
      </c>
      <c r="JIH41" s="147"/>
      <c r="JII41" s="154"/>
      <c r="JIJ41" s="155"/>
      <c r="JIO41" s="150" t="s">
        <v>196</v>
      </c>
      <c r="JIP41" s="147"/>
      <c r="JIQ41" s="154"/>
      <c r="JIR41" s="155"/>
      <c r="JIW41" s="150" t="s">
        <v>196</v>
      </c>
      <c r="JIX41" s="147"/>
      <c r="JIY41" s="154"/>
      <c r="JIZ41" s="155"/>
      <c r="JJE41" s="150" t="s">
        <v>196</v>
      </c>
      <c r="JJF41" s="147"/>
      <c r="JJG41" s="154"/>
      <c r="JJH41" s="155"/>
      <c r="JJM41" s="150" t="s">
        <v>196</v>
      </c>
      <c r="JJN41" s="147"/>
      <c r="JJO41" s="154"/>
      <c r="JJP41" s="155"/>
      <c r="JJU41" s="150" t="s">
        <v>196</v>
      </c>
      <c r="JJV41" s="147"/>
      <c r="JJW41" s="154"/>
      <c r="JJX41" s="155"/>
      <c r="JKC41" s="150" t="s">
        <v>196</v>
      </c>
      <c r="JKD41" s="147"/>
      <c r="JKE41" s="154"/>
      <c r="JKF41" s="155"/>
      <c r="JKK41" s="150" t="s">
        <v>196</v>
      </c>
      <c r="JKL41" s="147"/>
      <c r="JKM41" s="154"/>
      <c r="JKN41" s="155"/>
      <c r="JKS41" s="150" t="s">
        <v>196</v>
      </c>
      <c r="JKT41" s="147"/>
      <c r="JKU41" s="154"/>
      <c r="JKV41" s="155"/>
      <c r="JLA41" s="150" t="s">
        <v>196</v>
      </c>
      <c r="JLB41" s="147"/>
      <c r="JLC41" s="154"/>
      <c r="JLD41" s="155"/>
      <c r="JLI41" s="150" t="s">
        <v>196</v>
      </c>
      <c r="JLJ41" s="147"/>
      <c r="JLK41" s="154"/>
      <c r="JLL41" s="155"/>
      <c r="JLQ41" s="150" t="s">
        <v>196</v>
      </c>
      <c r="JLR41" s="147"/>
      <c r="JLS41" s="154"/>
      <c r="JLT41" s="155"/>
      <c r="JLY41" s="150" t="s">
        <v>196</v>
      </c>
      <c r="JLZ41" s="147"/>
      <c r="JMA41" s="154"/>
      <c r="JMB41" s="155"/>
      <c r="JMG41" s="150" t="s">
        <v>196</v>
      </c>
      <c r="JMH41" s="147"/>
      <c r="JMI41" s="154"/>
      <c r="JMJ41" s="155"/>
      <c r="JMO41" s="150" t="s">
        <v>196</v>
      </c>
      <c r="JMP41" s="147"/>
      <c r="JMQ41" s="154"/>
      <c r="JMR41" s="155"/>
      <c r="JMW41" s="150" t="s">
        <v>196</v>
      </c>
      <c r="JMX41" s="147"/>
      <c r="JMY41" s="154"/>
      <c r="JMZ41" s="155"/>
      <c r="JNE41" s="150" t="s">
        <v>196</v>
      </c>
      <c r="JNF41" s="147"/>
      <c r="JNG41" s="154"/>
      <c r="JNH41" s="155"/>
      <c r="JNM41" s="150" t="s">
        <v>196</v>
      </c>
      <c r="JNN41" s="147"/>
      <c r="JNO41" s="154"/>
      <c r="JNP41" s="155"/>
      <c r="JNU41" s="150" t="s">
        <v>196</v>
      </c>
      <c r="JNV41" s="147"/>
      <c r="JNW41" s="154"/>
      <c r="JNX41" s="155"/>
      <c r="JOC41" s="150" t="s">
        <v>196</v>
      </c>
      <c r="JOD41" s="147"/>
      <c r="JOE41" s="154"/>
      <c r="JOF41" s="155"/>
      <c r="JOK41" s="150" t="s">
        <v>196</v>
      </c>
      <c r="JOL41" s="147"/>
      <c r="JOM41" s="154"/>
      <c r="JON41" s="155"/>
      <c r="JOS41" s="150" t="s">
        <v>196</v>
      </c>
      <c r="JOT41" s="147"/>
      <c r="JOU41" s="154"/>
      <c r="JOV41" s="155"/>
      <c r="JPA41" s="150" t="s">
        <v>196</v>
      </c>
      <c r="JPB41" s="147"/>
      <c r="JPC41" s="154"/>
      <c r="JPD41" s="155"/>
      <c r="JPI41" s="150" t="s">
        <v>196</v>
      </c>
      <c r="JPJ41" s="147"/>
      <c r="JPK41" s="154"/>
      <c r="JPL41" s="155"/>
      <c r="JPQ41" s="150" t="s">
        <v>196</v>
      </c>
      <c r="JPR41" s="147"/>
      <c r="JPS41" s="154"/>
      <c r="JPT41" s="155"/>
      <c r="JPY41" s="150" t="s">
        <v>196</v>
      </c>
      <c r="JPZ41" s="147"/>
      <c r="JQA41" s="154"/>
      <c r="JQB41" s="155"/>
      <c r="JQG41" s="150" t="s">
        <v>196</v>
      </c>
      <c r="JQH41" s="147"/>
      <c r="JQI41" s="154"/>
      <c r="JQJ41" s="155"/>
      <c r="JQO41" s="150" t="s">
        <v>196</v>
      </c>
      <c r="JQP41" s="147"/>
      <c r="JQQ41" s="154"/>
      <c r="JQR41" s="155"/>
      <c r="JQW41" s="150" t="s">
        <v>196</v>
      </c>
      <c r="JQX41" s="147"/>
      <c r="JQY41" s="154"/>
      <c r="JQZ41" s="155"/>
      <c r="JRE41" s="150" t="s">
        <v>196</v>
      </c>
      <c r="JRF41" s="147"/>
      <c r="JRG41" s="154"/>
      <c r="JRH41" s="155"/>
      <c r="JRM41" s="150" t="s">
        <v>196</v>
      </c>
      <c r="JRN41" s="147"/>
      <c r="JRO41" s="154"/>
      <c r="JRP41" s="155"/>
      <c r="JRU41" s="150" t="s">
        <v>196</v>
      </c>
      <c r="JRV41" s="147"/>
      <c r="JRW41" s="154"/>
      <c r="JRX41" s="155"/>
      <c r="JSC41" s="150" t="s">
        <v>196</v>
      </c>
      <c r="JSD41" s="147"/>
      <c r="JSE41" s="154"/>
      <c r="JSF41" s="155"/>
      <c r="JSK41" s="150" t="s">
        <v>196</v>
      </c>
      <c r="JSL41" s="147"/>
      <c r="JSM41" s="154"/>
      <c r="JSN41" s="155"/>
      <c r="JSS41" s="150" t="s">
        <v>196</v>
      </c>
      <c r="JST41" s="147"/>
      <c r="JSU41" s="154"/>
      <c r="JSV41" s="155"/>
      <c r="JTA41" s="150" t="s">
        <v>196</v>
      </c>
      <c r="JTB41" s="147"/>
      <c r="JTC41" s="154"/>
      <c r="JTD41" s="155"/>
      <c r="JTI41" s="150" t="s">
        <v>196</v>
      </c>
      <c r="JTJ41" s="147"/>
      <c r="JTK41" s="154"/>
      <c r="JTL41" s="155"/>
      <c r="JTQ41" s="150" t="s">
        <v>196</v>
      </c>
      <c r="JTR41" s="147"/>
      <c r="JTS41" s="154"/>
      <c r="JTT41" s="155"/>
      <c r="JTY41" s="150" t="s">
        <v>196</v>
      </c>
      <c r="JTZ41" s="147"/>
      <c r="JUA41" s="154"/>
      <c r="JUB41" s="155"/>
      <c r="JUG41" s="150" t="s">
        <v>196</v>
      </c>
      <c r="JUH41" s="147"/>
      <c r="JUI41" s="154"/>
      <c r="JUJ41" s="155"/>
      <c r="JUO41" s="150" t="s">
        <v>196</v>
      </c>
      <c r="JUP41" s="147"/>
      <c r="JUQ41" s="154"/>
      <c r="JUR41" s="155"/>
      <c r="JUW41" s="150" t="s">
        <v>196</v>
      </c>
      <c r="JUX41" s="147"/>
      <c r="JUY41" s="154"/>
      <c r="JUZ41" s="155"/>
      <c r="JVE41" s="150" t="s">
        <v>196</v>
      </c>
      <c r="JVF41" s="147"/>
      <c r="JVG41" s="154"/>
      <c r="JVH41" s="155"/>
      <c r="JVM41" s="150" t="s">
        <v>196</v>
      </c>
      <c r="JVN41" s="147"/>
      <c r="JVO41" s="154"/>
      <c r="JVP41" s="155"/>
      <c r="JVU41" s="150" t="s">
        <v>196</v>
      </c>
      <c r="JVV41" s="147"/>
      <c r="JVW41" s="154"/>
      <c r="JVX41" s="155"/>
      <c r="JWC41" s="150" t="s">
        <v>196</v>
      </c>
      <c r="JWD41" s="147"/>
      <c r="JWE41" s="154"/>
      <c r="JWF41" s="155"/>
      <c r="JWK41" s="150" t="s">
        <v>196</v>
      </c>
      <c r="JWL41" s="147"/>
      <c r="JWM41" s="154"/>
      <c r="JWN41" s="155"/>
      <c r="JWS41" s="150" t="s">
        <v>196</v>
      </c>
      <c r="JWT41" s="147"/>
      <c r="JWU41" s="154"/>
      <c r="JWV41" s="155"/>
      <c r="JXA41" s="150" t="s">
        <v>196</v>
      </c>
      <c r="JXB41" s="147"/>
      <c r="JXC41" s="154"/>
      <c r="JXD41" s="155"/>
      <c r="JXI41" s="150" t="s">
        <v>196</v>
      </c>
      <c r="JXJ41" s="147"/>
      <c r="JXK41" s="154"/>
      <c r="JXL41" s="155"/>
      <c r="JXQ41" s="150" t="s">
        <v>196</v>
      </c>
      <c r="JXR41" s="147"/>
      <c r="JXS41" s="154"/>
      <c r="JXT41" s="155"/>
      <c r="JXY41" s="150" t="s">
        <v>196</v>
      </c>
      <c r="JXZ41" s="147"/>
      <c r="JYA41" s="154"/>
      <c r="JYB41" s="155"/>
      <c r="JYG41" s="150" t="s">
        <v>196</v>
      </c>
      <c r="JYH41" s="147"/>
      <c r="JYI41" s="154"/>
      <c r="JYJ41" s="155"/>
      <c r="JYO41" s="150" t="s">
        <v>196</v>
      </c>
      <c r="JYP41" s="147"/>
      <c r="JYQ41" s="154"/>
      <c r="JYR41" s="155"/>
      <c r="JYW41" s="150" t="s">
        <v>196</v>
      </c>
      <c r="JYX41" s="147"/>
      <c r="JYY41" s="154"/>
      <c r="JYZ41" s="155"/>
      <c r="JZE41" s="150" t="s">
        <v>196</v>
      </c>
      <c r="JZF41" s="147"/>
      <c r="JZG41" s="154"/>
      <c r="JZH41" s="155"/>
      <c r="JZM41" s="150" t="s">
        <v>196</v>
      </c>
      <c r="JZN41" s="147"/>
      <c r="JZO41" s="154"/>
      <c r="JZP41" s="155"/>
      <c r="JZU41" s="150" t="s">
        <v>196</v>
      </c>
      <c r="JZV41" s="147"/>
      <c r="JZW41" s="154"/>
      <c r="JZX41" s="155"/>
      <c r="KAC41" s="150" t="s">
        <v>196</v>
      </c>
      <c r="KAD41" s="147"/>
      <c r="KAE41" s="154"/>
      <c r="KAF41" s="155"/>
      <c r="KAK41" s="150" t="s">
        <v>196</v>
      </c>
      <c r="KAL41" s="147"/>
      <c r="KAM41" s="154"/>
      <c r="KAN41" s="155"/>
      <c r="KAS41" s="150" t="s">
        <v>196</v>
      </c>
      <c r="KAT41" s="147"/>
      <c r="KAU41" s="154"/>
      <c r="KAV41" s="155"/>
      <c r="KBA41" s="150" t="s">
        <v>196</v>
      </c>
      <c r="KBB41" s="147"/>
      <c r="KBC41" s="154"/>
      <c r="KBD41" s="155"/>
      <c r="KBI41" s="150" t="s">
        <v>196</v>
      </c>
      <c r="KBJ41" s="147"/>
      <c r="KBK41" s="154"/>
      <c r="KBL41" s="155"/>
      <c r="KBQ41" s="150" t="s">
        <v>196</v>
      </c>
      <c r="KBR41" s="147"/>
      <c r="KBS41" s="154"/>
      <c r="KBT41" s="155"/>
      <c r="KBY41" s="150" t="s">
        <v>196</v>
      </c>
      <c r="KBZ41" s="147"/>
      <c r="KCA41" s="154"/>
      <c r="KCB41" s="155"/>
      <c r="KCG41" s="150" t="s">
        <v>196</v>
      </c>
      <c r="KCH41" s="147"/>
      <c r="KCI41" s="154"/>
      <c r="KCJ41" s="155"/>
      <c r="KCO41" s="150" t="s">
        <v>196</v>
      </c>
      <c r="KCP41" s="147"/>
      <c r="KCQ41" s="154"/>
      <c r="KCR41" s="155"/>
      <c r="KCW41" s="150" t="s">
        <v>196</v>
      </c>
      <c r="KCX41" s="147"/>
      <c r="KCY41" s="154"/>
      <c r="KCZ41" s="155"/>
      <c r="KDE41" s="150" t="s">
        <v>196</v>
      </c>
      <c r="KDF41" s="147"/>
      <c r="KDG41" s="154"/>
      <c r="KDH41" s="155"/>
      <c r="KDM41" s="150" t="s">
        <v>196</v>
      </c>
      <c r="KDN41" s="147"/>
      <c r="KDO41" s="154"/>
      <c r="KDP41" s="155"/>
      <c r="KDU41" s="150" t="s">
        <v>196</v>
      </c>
      <c r="KDV41" s="147"/>
      <c r="KDW41" s="154"/>
      <c r="KDX41" s="155"/>
      <c r="KEC41" s="150" t="s">
        <v>196</v>
      </c>
      <c r="KED41" s="147"/>
      <c r="KEE41" s="154"/>
      <c r="KEF41" s="155"/>
      <c r="KEK41" s="150" t="s">
        <v>196</v>
      </c>
      <c r="KEL41" s="147"/>
      <c r="KEM41" s="154"/>
      <c r="KEN41" s="155"/>
      <c r="KES41" s="150" t="s">
        <v>196</v>
      </c>
      <c r="KET41" s="147"/>
      <c r="KEU41" s="154"/>
      <c r="KEV41" s="155"/>
      <c r="KFA41" s="150" t="s">
        <v>196</v>
      </c>
      <c r="KFB41" s="147"/>
      <c r="KFC41" s="154"/>
      <c r="KFD41" s="155"/>
      <c r="KFI41" s="150" t="s">
        <v>196</v>
      </c>
      <c r="KFJ41" s="147"/>
      <c r="KFK41" s="154"/>
      <c r="KFL41" s="155"/>
      <c r="KFQ41" s="150" t="s">
        <v>196</v>
      </c>
      <c r="KFR41" s="147"/>
      <c r="KFS41" s="154"/>
      <c r="KFT41" s="155"/>
      <c r="KFY41" s="150" t="s">
        <v>196</v>
      </c>
      <c r="KFZ41" s="147"/>
      <c r="KGA41" s="154"/>
      <c r="KGB41" s="155"/>
      <c r="KGG41" s="150" t="s">
        <v>196</v>
      </c>
      <c r="KGH41" s="147"/>
      <c r="KGI41" s="154"/>
      <c r="KGJ41" s="155"/>
      <c r="KGO41" s="150" t="s">
        <v>196</v>
      </c>
      <c r="KGP41" s="147"/>
      <c r="KGQ41" s="154"/>
      <c r="KGR41" s="155"/>
      <c r="KGW41" s="150" t="s">
        <v>196</v>
      </c>
      <c r="KGX41" s="147"/>
      <c r="KGY41" s="154"/>
      <c r="KGZ41" s="155"/>
      <c r="KHE41" s="150" t="s">
        <v>196</v>
      </c>
      <c r="KHF41" s="147"/>
      <c r="KHG41" s="154"/>
      <c r="KHH41" s="155"/>
      <c r="KHM41" s="150" t="s">
        <v>196</v>
      </c>
      <c r="KHN41" s="147"/>
      <c r="KHO41" s="154"/>
      <c r="KHP41" s="155"/>
      <c r="KHU41" s="150" t="s">
        <v>196</v>
      </c>
      <c r="KHV41" s="147"/>
      <c r="KHW41" s="154"/>
      <c r="KHX41" s="155"/>
      <c r="KIC41" s="150" t="s">
        <v>196</v>
      </c>
      <c r="KID41" s="147"/>
      <c r="KIE41" s="154"/>
      <c r="KIF41" s="155"/>
      <c r="KIK41" s="150" t="s">
        <v>196</v>
      </c>
      <c r="KIL41" s="147"/>
      <c r="KIM41" s="154"/>
      <c r="KIN41" s="155"/>
      <c r="KIS41" s="150" t="s">
        <v>196</v>
      </c>
      <c r="KIT41" s="147"/>
      <c r="KIU41" s="154"/>
      <c r="KIV41" s="155"/>
      <c r="KJA41" s="150" t="s">
        <v>196</v>
      </c>
      <c r="KJB41" s="147"/>
      <c r="KJC41" s="154"/>
      <c r="KJD41" s="155"/>
      <c r="KJI41" s="150" t="s">
        <v>196</v>
      </c>
      <c r="KJJ41" s="147"/>
      <c r="KJK41" s="154"/>
      <c r="KJL41" s="155"/>
      <c r="KJQ41" s="150" t="s">
        <v>196</v>
      </c>
      <c r="KJR41" s="147"/>
      <c r="KJS41" s="154"/>
      <c r="KJT41" s="155"/>
      <c r="KJY41" s="150" t="s">
        <v>196</v>
      </c>
      <c r="KJZ41" s="147"/>
      <c r="KKA41" s="154"/>
      <c r="KKB41" s="155"/>
      <c r="KKG41" s="150" t="s">
        <v>196</v>
      </c>
      <c r="KKH41" s="147"/>
      <c r="KKI41" s="154"/>
      <c r="KKJ41" s="155"/>
      <c r="KKO41" s="150" t="s">
        <v>196</v>
      </c>
      <c r="KKP41" s="147"/>
      <c r="KKQ41" s="154"/>
      <c r="KKR41" s="155"/>
      <c r="KKW41" s="150" t="s">
        <v>196</v>
      </c>
      <c r="KKX41" s="147"/>
      <c r="KKY41" s="154"/>
      <c r="KKZ41" s="155"/>
      <c r="KLE41" s="150" t="s">
        <v>196</v>
      </c>
      <c r="KLF41" s="147"/>
      <c r="KLG41" s="154"/>
      <c r="KLH41" s="155"/>
      <c r="KLM41" s="150" t="s">
        <v>196</v>
      </c>
      <c r="KLN41" s="147"/>
      <c r="KLO41" s="154"/>
      <c r="KLP41" s="155"/>
      <c r="KLU41" s="150" t="s">
        <v>196</v>
      </c>
      <c r="KLV41" s="147"/>
      <c r="KLW41" s="154"/>
      <c r="KLX41" s="155"/>
      <c r="KMC41" s="150" t="s">
        <v>196</v>
      </c>
      <c r="KMD41" s="147"/>
      <c r="KME41" s="154"/>
      <c r="KMF41" s="155"/>
      <c r="KMK41" s="150" t="s">
        <v>196</v>
      </c>
      <c r="KML41" s="147"/>
      <c r="KMM41" s="154"/>
      <c r="KMN41" s="155"/>
      <c r="KMS41" s="150" t="s">
        <v>196</v>
      </c>
      <c r="KMT41" s="147"/>
      <c r="KMU41" s="154"/>
      <c r="KMV41" s="155"/>
      <c r="KNA41" s="150" t="s">
        <v>196</v>
      </c>
      <c r="KNB41" s="147"/>
      <c r="KNC41" s="154"/>
      <c r="KND41" s="155"/>
      <c r="KNI41" s="150" t="s">
        <v>196</v>
      </c>
      <c r="KNJ41" s="147"/>
      <c r="KNK41" s="154"/>
      <c r="KNL41" s="155"/>
      <c r="KNQ41" s="150" t="s">
        <v>196</v>
      </c>
      <c r="KNR41" s="147"/>
      <c r="KNS41" s="154"/>
      <c r="KNT41" s="155"/>
      <c r="KNY41" s="150" t="s">
        <v>196</v>
      </c>
      <c r="KNZ41" s="147"/>
      <c r="KOA41" s="154"/>
      <c r="KOB41" s="155"/>
      <c r="KOG41" s="150" t="s">
        <v>196</v>
      </c>
      <c r="KOH41" s="147"/>
      <c r="KOI41" s="154"/>
      <c r="KOJ41" s="155"/>
      <c r="KOO41" s="150" t="s">
        <v>196</v>
      </c>
      <c r="KOP41" s="147"/>
      <c r="KOQ41" s="154"/>
      <c r="KOR41" s="155"/>
      <c r="KOW41" s="150" t="s">
        <v>196</v>
      </c>
      <c r="KOX41" s="147"/>
      <c r="KOY41" s="154"/>
      <c r="KOZ41" s="155"/>
      <c r="KPE41" s="150" t="s">
        <v>196</v>
      </c>
      <c r="KPF41" s="147"/>
      <c r="KPG41" s="154"/>
      <c r="KPH41" s="155"/>
      <c r="KPM41" s="150" t="s">
        <v>196</v>
      </c>
      <c r="KPN41" s="147"/>
      <c r="KPO41" s="154"/>
      <c r="KPP41" s="155"/>
      <c r="KPU41" s="150" t="s">
        <v>196</v>
      </c>
      <c r="KPV41" s="147"/>
      <c r="KPW41" s="154"/>
      <c r="KPX41" s="155"/>
      <c r="KQC41" s="150" t="s">
        <v>196</v>
      </c>
      <c r="KQD41" s="147"/>
      <c r="KQE41" s="154"/>
      <c r="KQF41" s="155"/>
      <c r="KQK41" s="150" t="s">
        <v>196</v>
      </c>
      <c r="KQL41" s="147"/>
      <c r="KQM41" s="154"/>
      <c r="KQN41" s="155"/>
      <c r="KQS41" s="150" t="s">
        <v>196</v>
      </c>
      <c r="KQT41" s="147"/>
      <c r="KQU41" s="154"/>
      <c r="KQV41" s="155"/>
      <c r="KRA41" s="150" t="s">
        <v>196</v>
      </c>
      <c r="KRB41" s="147"/>
      <c r="KRC41" s="154"/>
      <c r="KRD41" s="155"/>
      <c r="KRI41" s="150" t="s">
        <v>196</v>
      </c>
      <c r="KRJ41" s="147"/>
      <c r="KRK41" s="154"/>
      <c r="KRL41" s="155"/>
      <c r="KRQ41" s="150" t="s">
        <v>196</v>
      </c>
      <c r="KRR41" s="147"/>
      <c r="KRS41" s="154"/>
      <c r="KRT41" s="155"/>
      <c r="KRY41" s="150" t="s">
        <v>196</v>
      </c>
      <c r="KRZ41" s="147"/>
      <c r="KSA41" s="154"/>
      <c r="KSB41" s="155"/>
      <c r="KSG41" s="150" t="s">
        <v>196</v>
      </c>
      <c r="KSH41" s="147"/>
      <c r="KSI41" s="154"/>
      <c r="KSJ41" s="155"/>
      <c r="KSO41" s="150" t="s">
        <v>196</v>
      </c>
      <c r="KSP41" s="147"/>
      <c r="KSQ41" s="154"/>
      <c r="KSR41" s="155"/>
      <c r="KSW41" s="150" t="s">
        <v>196</v>
      </c>
      <c r="KSX41" s="147"/>
      <c r="KSY41" s="154"/>
      <c r="KSZ41" s="155"/>
      <c r="KTE41" s="150" t="s">
        <v>196</v>
      </c>
      <c r="KTF41" s="147"/>
      <c r="KTG41" s="154"/>
      <c r="KTH41" s="155"/>
      <c r="KTM41" s="150" t="s">
        <v>196</v>
      </c>
      <c r="KTN41" s="147"/>
      <c r="KTO41" s="154"/>
      <c r="KTP41" s="155"/>
      <c r="KTU41" s="150" t="s">
        <v>196</v>
      </c>
      <c r="KTV41" s="147"/>
      <c r="KTW41" s="154"/>
      <c r="KTX41" s="155"/>
      <c r="KUC41" s="150" t="s">
        <v>196</v>
      </c>
      <c r="KUD41" s="147"/>
      <c r="KUE41" s="154"/>
      <c r="KUF41" s="155"/>
      <c r="KUK41" s="150" t="s">
        <v>196</v>
      </c>
      <c r="KUL41" s="147"/>
      <c r="KUM41" s="154"/>
      <c r="KUN41" s="155"/>
      <c r="KUS41" s="150" t="s">
        <v>196</v>
      </c>
      <c r="KUT41" s="147"/>
      <c r="KUU41" s="154"/>
      <c r="KUV41" s="155"/>
      <c r="KVA41" s="150" t="s">
        <v>196</v>
      </c>
      <c r="KVB41" s="147"/>
      <c r="KVC41" s="154"/>
      <c r="KVD41" s="155"/>
      <c r="KVI41" s="150" t="s">
        <v>196</v>
      </c>
      <c r="KVJ41" s="147"/>
      <c r="KVK41" s="154"/>
      <c r="KVL41" s="155"/>
      <c r="KVQ41" s="150" t="s">
        <v>196</v>
      </c>
      <c r="KVR41" s="147"/>
      <c r="KVS41" s="154"/>
      <c r="KVT41" s="155"/>
      <c r="KVY41" s="150" t="s">
        <v>196</v>
      </c>
      <c r="KVZ41" s="147"/>
      <c r="KWA41" s="154"/>
      <c r="KWB41" s="155"/>
      <c r="KWG41" s="150" t="s">
        <v>196</v>
      </c>
      <c r="KWH41" s="147"/>
      <c r="KWI41" s="154"/>
      <c r="KWJ41" s="155"/>
      <c r="KWO41" s="150" t="s">
        <v>196</v>
      </c>
      <c r="KWP41" s="147"/>
      <c r="KWQ41" s="154"/>
      <c r="KWR41" s="155"/>
      <c r="KWW41" s="150" t="s">
        <v>196</v>
      </c>
      <c r="KWX41" s="147"/>
      <c r="KWY41" s="154"/>
      <c r="KWZ41" s="155"/>
      <c r="KXE41" s="150" t="s">
        <v>196</v>
      </c>
      <c r="KXF41" s="147"/>
      <c r="KXG41" s="154"/>
      <c r="KXH41" s="155"/>
      <c r="KXM41" s="150" t="s">
        <v>196</v>
      </c>
      <c r="KXN41" s="147"/>
      <c r="KXO41" s="154"/>
      <c r="KXP41" s="155"/>
      <c r="KXU41" s="150" t="s">
        <v>196</v>
      </c>
      <c r="KXV41" s="147"/>
      <c r="KXW41" s="154"/>
      <c r="KXX41" s="155"/>
      <c r="KYC41" s="150" t="s">
        <v>196</v>
      </c>
      <c r="KYD41" s="147"/>
      <c r="KYE41" s="154"/>
      <c r="KYF41" s="155"/>
      <c r="KYK41" s="150" t="s">
        <v>196</v>
      </c>
      <c r="KYL41" s="147"/>
      <c r="KYM41" s="154"/>
      <c r="KYN41" s="155"/>
      <c r="KYS41" s="150" t="s">
        <v>196</v>
      </c>
      <c r="KYT41" s="147"/>
      <c r="KYU41" s="154"/>
      <c r="KYV41" s="155"/>
      <c r="KZA41" s="150" t="s">
        <v>196</v>
      </c>
      <c r="KZB41" s="147"/>
      <c r="KZC41" s="154"/>
      <c r="KZD41" s="155"/>
      <c r="KZI41" s="150" t="s">
        <v>196</v>
      </c>
      <c r="KZJ41" s="147"/>
      <c r="KZK41" s="154"/>
      <c r="KZL41" s="155"/>
      <c r="KZQ41" s="150" t="s">
        <v>196</v>
      </c>
      <c r="KZR41" s="147"/>
      <c r="KZS41" s="154"/>
      <c r="KZT41" s="155"/>
      <c r="KZY41" s="150" t="s">
        <v>196</v>
      </c>
      <c r="KZZ41" s="147"/>
      <c r="LAA41" s="154"/>
      <c r="LAB41" s="155"/>
      <c r="LAG41" s="150" t="s">
        <v>196</v>
      </c>
      <c r="LAH41" s="147"/>
      <c r="LAI41" s="154"/>
      <c r="LAJ41" s="155"/>
      <c r="LAO41" s="150" t="s">
        <v>196</v>
      </c>
      <c r="LAP41" s="147"/>
      <c r="LAQ41" s="154"/>
      <c r="LAR41" s="155"/>
      <c r="LAW41" s="150" t="s">
        <v>196</v>
      </c>
      <c r="LAX41" s="147"/>
      <c r="LAY41" s="154"/>
      <c r="LAZ41" s="155"/>
      <c r="LBE41" s="150" t="s">
        <v>196</v>
      </c>
      <c r="LBF41" s="147"/>
      <c r="LBG41" s="154"/>
      <c r="LBH41" s="155"/>
      <c r="LBM41" s="150" t="s">
        <v>196</v>
      </c>
      <c r="LBN41" s="147"/>
      <c r="LBO41" s="154"/>
      <c r="LBP41" s="155"/>
      <c r="LBU41" s="150" t="s">
        <v>196</v>
      </c>
      <c r="LBV41" s="147"/>
      <c r="LBW41" s="154"/>
      <c r="LBX41" s="155"/>
      <c r="LCC41" s="150" t="s">
        <v>196</v>
      </c>
      <c r="LCD41" s="147"/>
      <c r="LCE41" s="154"/>
      <c r="LCF41" s="155"/>
      <c r="LCK41" s="150" t="s">
        <v>196</v>
      </c>
      <c r="LCL41" s="147"/>
      <c r="LCM41" s="154"/>
      <c r="LCN41" s="155"/>
      <c r="LCS41" s="150" t="s">
        <v>196</v>
      </c>
      <c r="LCT41" s="147"/>
      <c r="LCU41" s="154"/>
      <c r="LCV41" s="155"/>
      <c r="LDA41" s="150" t="s">
        <v>196</v>
      </c>
      <c r="LDB41" s="147"/>
      <c r="LDC41" s="154"/>
      <c r="LDD41" s="155"/>
      <c r="LDI41" s="150" t="s">
        <v>196</v>
      </c>
      <c r="LDJ41" s="147"/>
      <c r="LDK41" s="154"/>
      <c r="LDL41" s="155"/>
      <c r="LDQ41" s="150" t="s">
        <v>196</v>
      </c>
      <c r="LDR41" s="147"/>
      <c r="LDS41" s="154"/>
      <c r="LDT41" s="155"/>
      <c r="LDY41" s="150" t="s">
        <v>196</v>
      </c>
      <c r="LDZ41" s="147"/>
      <c r="LEA41" s="154"/>
      <c r="LEB41" s="155"/>
      <c r="LEG41" s="150" t="s">
        <v>196</v>
      </c>
      <c r="LEH41" s="147"/>
      <c r="LEI41" s="154"/>
      <c r="LEJ41" s="155"/>
      <c r="LEO41" s="150" t="s">
        <v>196</v>
      </c>
      <c r="LEP41" s="147"/>
      <c r="LEQ41" s="154"/>
      <c r="LER41" s="155"/>
      <c r="LEW41" s="150" t="s">
        <v>196</v>
      </c>
      <c r="LEX41" s="147"/>
      <c r="LEY41" s="154"/>
      <c r="LEZ41" s="155"/>
      <c r="LFE41" s="150" t="s">
        <v>196</v>
      </c>
      <c r="LFF41" s="147"/>
      <c r="LFG41" s="154"/>
      <c r="LFH41" s="155"/>
      <c r="LFM41" s="150" t="s">
        <v>196</v>
      </c>
      <c r="LFN41" s="147"/>
      <c r="LFO41" s="154"/>
      <c r="LFP41" s="155"/>
      <c r="LFU41" s="150" t="s">
        <v>196</v>
      </c>
      <c r="LFV41" s="147"/>
      <c r="LFW41" s="154"/>
      <c r="LFX41" s="155"/>
      <c r="LGC41" s="150" t="s">
        <v>196</v>
      </c>
      <c r="LGD41" s="147"/>
      <c r="LGE41" s="154"/>
      <c r="LGF41" s="155"/>
      <c r="LGK41" s="150" t="s">
        <v>196</v>
      </c>
      <c r="LGL41" s="147"/>
      <c r="LGM41" s="154"/>
      <c r="LGN41" s="155"/>
      <c r="LGS41" s="150" t="s">
        <v>196</v>
      </c>
      <c r="LGT41" s="147"/>
      <c r="LGU41" s="154"/>
      <c r="LGV41" s="155"/>
      <c r="LHA41" s="150" t="s">
        <v>196</v>
      </c>
      <c r="LHB41" s="147"/>
      <c r="LHC41" s="154"/>
      <c r="LHD41" s="155"/>
      <c r="LHI41" s="150" t="s">
        <v>196</v>
      </c>
      <c r="LHJ41" s="147"/>
      <c r="LHK41" s="154"/>
      <c r="LHL41" s="155"/>
      <c r="LHQ41" s="150" t="s">
        <v>196</v>
      </c>
      <c r="LHR41" s="147"/>
      <c r="LHS41" s="154"/>
      <c r="LHT41" s="155"/>
      <c r="LHY41" s="150" t="s">
        <v>196</v>
      </c>
      <c r="LHZ41" s="147"/>
      <c r="LIA41" s="154"/>
      <c r="LIB41" s="155"/>
      <c r="LIG41" s="150" t="s">
        <v>196</v>
      </c>
      <c r="LIH41" s="147"/>
      <c r="LII41" s="154"/>
      <c r="LIJ41" s="155"/>
      <c r="LIO41" s="150" t="s">
        <v>196</v>
      </c>
      <c r="LIP41" s="147"/>
      <c r="LIQ41" s="154"/>
      <c r="LIR41" s="155"/>
      <c r="LIW41" s="150" t="s">
        <v>196</v>
      </c>
      <c r="LIX41" s="147"/>
      <c r="LIY41" s="154"/>
      <c r="LIZ41" s="155"/>
      <c r="LJE41" s="150" t="s">
        <v>196</v>
      </c>
      <c r="LJF41" s="147"/>
      <c r="LJG41" s="154"/>
      <c r="LJH41" s="155"/>
      <c r="LJM41" s="150" t="s">
        <v>196</v>
      </c>
      <c r="LJN41" s="147"/>
      <c r="LJO41" s="154"/>
      <c r="LJP41" s="155"/>
      <c r="LJU41" s="150" t="s">
        <v>196</v>
      </c>
      <c r="LJV41" s="147"/>
      <c r="LJW41" s="154"/>
      <c r="LJX41" s="155"/>
      <c r="LKC41" s="150" t="s">
        <v>196</v>
      </c>
      <c r="LKD41" s="147"/>
      <c r="LKE41" s="154"/>
      <c r="LKF41" s="155"/>
      <c r="LKK41" s="150" t="s">
        <v>196</v>
      </c>
      <c r="LKL41" s="147"/>
      <c r="LKM41" s="154"/>
      <c r="LKN41" s="155"/>
      <c r="LKS41" s="150" t="s">
        <v>196</v>
      </c>
      <c r="LKT41" s="147"/>
      <c r="LKU41" s="154"/>
      <c r="LKV41" s="155"/>
      <c r="LLA41" s="150" t="s">
        <v>196</v>
      </c>
      <c r="LLB41" s="147"/>
      <c r="LLC41" s="154"/>
      <c r="LLD41" s="155"/>
      <c r="LLI41" s="150" t="s">
        <v>196</v>
      </c>
      <c r="LLJ41" s="147"/>
      <c r="LLK41" s="154"/>
      <c r="LLL41" s="155"/>
      <c r="LLQ41" s="150" t="s">
        <v>196</v>
      </c>
      <c r="LLR41" s="147"/>
      <c r="LLS41" s="154"/>
      <c r="LLT41" s="155"/>
      <c r="LLY41" s="150" t="s">
        <v>196</v>
      </c>
      <c r="LLZ41" s="147"/>
      <c r="LMA41" s="154"/>
      <c r="LMB41" s="155"/>
      <c r="LMG41" s="150" t="s">
        <v>196</v>
      </c>
      <c r="LMH41" s="147"/>
      <c r="LMI41" s="154"/>
      <c r="LMJ41" s="155"/>
      <c r="LMO41" s="150" t="s">
        <v>196</v>
      </c>
      <c r="LMP41" s="147"/>
      <c r="LMQ41" s="154"/>
      <c r="LMR41" s="155"/>
      <c r="LMW41" s="150" t="s">
        <v>196</v>
      </c>
      <c r="LMX41" s="147"/>
      <c r="LMY41" s="154"/>
      <c r="LMZ41" s="155"/>
      <c r="LNE41" s="150" t="s">
        <v>196</v>
      </c>
      <c r="LNF41" s="147"/>
      <c r="LNG41" s="154"/>
      <c r="LNH41" s="155"/>
      <c r="LNM41" s="150" t="s">
        <v>196</v>
      </c>
      <c r="LNN41" s="147"/>
      <c r="LNO41" s="154"/>
      <c r="LNP41" s="155"/>
      <c r="LNU41" s="150" t="s">
        <v>196</v>
      </c>
      <c r="LNV41" s="147"/>
      <c r="LNW41" s="154"/>
      <c r="LNX41" s="155"/>
      <c r="LOC41" s="150" t="s">
        <v>196</v>
      </c>
      <c r="LOD41" s="147"/>
      <c r="LOE41" s="154"/>
      <c r="LOF41" s="155"/>
      <c r="LOK41" s="150" t="s">
        <v>196</v>
      </c>
      <c r="LOL41" s="147"/>
      <c r="LOM41" s="154"/>
      <c r="LON41" s="155"/>
      <c r="LOS41" s="150" t="s">
        <v>196</v>
      </c>
      <c r="LOT41" s="147"/>
      <c r="LOU41" s="154"/>
      <c r="LOV41" s="155"/>
      <c r="LPA41" s="150" t="s">
        <v>196</v>
      </c>
      <c r="LPB41" s="147"/>
      <c r="LPC41" s="154"/>
      <c r="LPD41" s="155"/>
      <c r="LPI41" s="150" t="s">
        <v>196</v>
      </c>
      <c r="LPJ41" s="147"/>
      <c r="LPK41" s="154"/>
      <c r="LPL41" s="155"/>
      <c r="LPQ41" s="150" t="s">
        <v>196</v>
      </c>
      <c r="LPR41" s="147"/>
      <c r="LPS41" s="154"/>
      <c r="LPT41" s="155"/>
      <c r="LPY41" s="150" t="s">
        <v>196</v>
      </c>
      <c r="LPZ41" s="147"/>
      <c r="LQA41" s="154"/>
      <c r="LQB41" s="155"/>
      <c r="LQG41" s="150" t="s">
        <v>196</v>
      </c>
      <c r="LQH41" s="147"/>
      <c r="LQI41" s="154"/>
      <c r="LQJ41" s="155"/>
      <c r="LQO41" s="150" t="s">
        <v>196</v>
      </c>
      <c r="LQP41" s="147"/>
      <c r="LQQ41" s="154"/>
      <c r="LQR41" s="155"/>
      <c r="LQW41" s="150" t="s">
        <v>196</v>
      </c>
      <c r="LQX41" s="147"/>
      <c r="LQY41" s="154"/>
      <c r="LQZ41" s="155"/>
      <c r="LRE41" s="150" t="s">
        <v>196</v>
      </c>
      <c r="LRF41" s="147"/>
      <c r="LRG41" s="154"/>
      <c r="LRH41" s="155"/>
      <c r="LRM41" s="150" t="s">
        <v>196</v>
      </c>
      <c r="LRN41" s="147"/>
      <c r="LRO41" s="154"/>
      <c r="LRP41" s="155"/>
      <c r="LRU41" s="150" t="s">
        <v>196</v>
      </c>
      <c r="LRV41" s="147"/>
      <c r="LRW41" s="154"/>
      <c r="LRX41" s="155"/>
      <c r="LSC41" s="150" t="s">
        <v>196</v>
      </c>
      <c r="LSD41" s="147"/>
      <c r="LSE41" s="154"/>
      <c r="LSF41" s="155"/>
      <c r="LSK41" s="150" t="s">
        <v>196</v>
      </c>
      <c r="LSL41" s="147"/>
      <c r="LSM41" s="154"/>
      <c r="LSN41" s="155"/>
      <c r="LSS41" s="150" t="s">
        <v>196</v>
      </c>
      <c r="LST41" s="147"/>
      <c r="LSU41" s="154"/>
      <c r="LSV41" s="155"/>
      <c r="LTA41" s="150" t="s">
        <v>196</v>
      </c>
      <c r="LTB41" s="147"/>
      <c r="LTC41" s="154"/>
      <c r="LTD41" s="155"/>
      <c r="LTI41" s="150" t="s">
        <v>196</v>
      </c>
      <c r="LTJ41" s="147"/>
      <c r="LTK41" s="154"/>
      <c r="LTL41" s="155"/>
      <c r="LTQ41" s="150" t="s">
        <v>196</v>
      </c>
      <c r="LTR41" s="147"/>
      <c r="LTS41" s="154"/>
      <c r="LTT41" s="155"/>
      <c r="LTY41" s="150" t="s">
        <v>196</v>
      </c>
      <c r="LTZ41" s="147"/>
      <c r="LUA41" s="154"/>
      <c r="LUB41" s="155"/>
      <c r="LUG41" s="150" t="s">
        <v>196</v>
      </c>
      <c r="LUH41" s="147"/>
      <c r="LUI41" s="154"/>
      <c r="LUJ41" s="155"/>
      <c r="LUO41" s="150" t="s">
        <v>196</v>
      </c>
      <c r="LUP41" s="147"/>
      <c r="LUQ41" s="154"/>
      <c r="LUR41" s="155"/>
      <c r="LUW41" s="150" t="s">
        <v>196</v>
      </c>
      <c r="LUX41" s="147"/>
      <c r="LUY41" s="154"/>
      <c r="LUZ41" s="155"/>
      <c r="LVE41" s="150" t="s">
        <v>196</v>
      </c>
      <c r="LVF41" s="147"/>
      <c r="LVG41" s="154"/>
      <c r="LVH41" s="155"/>
      <c r="LVM41" s="150" t="s">
        <v>196</v>
      </c>
      <c r="LVN41" s="147"/>
      <c r="LVO41" s="154"/>
      <c r="LVP41" s="155"/>
      <c r="LVU41" s="150" t="s">
        <v>196</v>
      </c>
      <c r="LVV41" s="147"/>
      <c r="LVW41" s="154"/>
      <c r="LVX41" s="155"/>
      <c r="LWC41" s="150" t="s">
        <v>196</v>
      </c>
      <c r="LWD41" s="147"/>
      <c r="LWE41" s="154"/>
      <c r="LWF41" s="155"/>
      <c r="LWK41" s="150" t="s">
        <v>196</v>
      </c>
      <c r="LWL41" s="147"/>
      <c r="LWM41" s="154"/>
      <c r="LWN41" s="155"/>
      <c r="LWS41" s="150" t="s">
        <v>196</v>
      </c>
      <c r="LWT41" s="147"/>
      <c r="LWU41" s="154"/>
      <c r="LWV41" s="155"/>
      <c r="LXA41" s="150" t="s">
        <v>196</v>
      </c>
      <c r="LXB41" s="147"/>
      <c r="LXC41" s="154"/>
      <c r="LXD41" s="155"/>
      <c r="LXI41" s="150" t="s">
        <v>196</v>
      </c>
      <c r="LXJ41" s="147"/>
      <c r="LXK41" s="154"/>
      <c r="LXL41" s="155"/>
      <c r="LXQ41" s="150" t="s">
        <v>196</v>
      </c>
      <c r="LXR41" s="147"/>
      <c r="LXS41" s="154"/>
      <c r="LXT41" s="155"/>
      <c r="LXY41" s="150" t="s">
        <v>196</v>
      </c>
      <c r="LXZ41" s="147"/>
      <c r="LYA41" s="154"/>
      <c r="LYB41" s="155"/>
      <c r="LYG41" s="150" t="s">
        <v>196</v>
      </c>
      <c r="LYH41" s="147"/>
      <c r="LYI41" s="154"/>
      <c r="LYJ41" s="155"/>
      <c r="LYO41" s="150" t="s">
        <v>196</v>
      </c>
      <c r="LYP41" s="147"/>
      <c r="LYQ41" s="154"/>
      <c r="LYR41" s="155"/>
      <c r="LYW41" s="150" t="s">
        <v>196</v>
      </c>
      <c r="LYX41" s="147"/>
      <c r="LYY41" s="154"/>
      <c r="LYZ41" s="155"/>
      <c r="LZE41" s="150" t="s">
        <v>196</v>
      </c>
      <c r="LZF41" s="147"/>
      <c r="LZG41" s="154"/>
      <c r="LZH41" s="155"/>
      <c r="LZM41" s="150" t="s">
        <v>196</v>
      </c>
      <c r="LZN41" s="147"/>
      <c r="LZO41" s="154"/>
      <c r="LZP41" s="155"/>
      <c r="LZU41" s="150" t="s">
        <v>196</v>
      </c>
      <c r="LZV41" s="147"/>
      <c r="LZW41" s="154"/>
      <c r="LZX41" s="155"/>
      <c r="MAC41" s="150" t="s">
        <v>196</v>
      </c>
      <c r="MAD41" s="147"/>
      <c r="MAE41" s="154"/>
      <c r="MAF41" s="155"/>
      <c r="MAK41" s="150" t="s">
        <v>196</v>
      </c>
      <c r="MAL41" s="147"/>
      <c r="MAM41" s="154"/>
      <c r="MAN41" s="155"/>
      <c r="MAS41" s="150" t="s">
        <v>196</v>
      </c>
      <c r="MAT41" s="147"/>
      <c r="MAU41" s="154"/>
      <c r="MAV41" s="155"/>
      <c r="MBA41" s="150" t="s">
        <v>196</v>
      </c>
      <c r="MBB41" s="147"/>
      <c r="MBC41" s="154"/>
      <c r="MBD41" s="155"/>
      <c r="MBI41" s="150" t="s">
        <v>196</v>
      </c>
      <c r="MBJ41" s="147"/>
      <c r="MBK41" s="154"/>
      <c r="MBL41" s="155"/>
      <c r="MBQ41" s="150" t="s">
        <v>196</v>
      </c>
      <c r="MBR41" s="147"/>
      <c r="MBS41" s="154"/>
      <c r="MBT41" s="155"/>
      <c r="MBY41" s="150" t="s">
        <v>196</v>
      </c>
      <c r="MBZ41" s="147"/>
      <c r="MCA41" s="154"/>
      <c r="MCB41" s="155"/>
      <c r="MCG41" s="150" t="s">
        <v>196</v>
      </c>
      <c r="MCH41" s="147"/>
      <c r="MCI41" s="154"/>
      <c r="MCJ41" s="155"/>
      <c r="MCO41" s="150" t="s">
        <v>196</v>
      </c>
      <c r="MCP41" s="147"/>
      <c r="MCQ41" s="154"/>
      <c r="MCR41" s="155"/>
      <c r="MCW41" s="150" t="s">
        <v>196</v>
      </c>
      <c r="MCX41" s="147"/>
      <c r="MCY41" s="154"/>
      <c r="MCZ41" s="155"/>
      <c r="MDE41" s="150" t="s">
        <v>196</v>
      </c>
      <c r="MDF41" s="147"/>
      <c r="MDG41" s="154"/>
      <c r="MDH41" s="155"/>
      <c r="MDM41" s="150" t="s">
        <v>196</v>
      </c>
      <c r="MDN41" s="147"/>
      <c r="MDO41" s="154"/>
      <c r="MDP41" s="155"/>
      <c r="MDU41" s="150" t="s">
        <v>196</v>
      </c>
      <c r="MDV41" s="147"/>
      <c r="MDW41" s="154"/>
      <c r="MDX41" s="155"/>
      <c r="MEC41" s="150" t="s">
        <v>196</v>
      </c>
      <c r="MED41" s="147"/>
      <c r="MEE41" s="154"/>
      <c r="MEF41" s="155"/>
      <c r="MEK41" s="150" t="s">
        <v>196</v>
      </c>
      <c r="MEL41" s="147"/>
      <c r="MEM41" s="154"/>
      <c r="MEN41" s="155"/>
      <c r="MES41" s="150" t="s">
        <v>196</v>
      </c>
      <c r="MET41" s="147"/>
      <c r="MEU41" s="154"/>
      <c r="MEV41" s="155"/>
      <c r="MFA41" s="150" t="s">
        <v>196</v>
      </c>
      <c r="MFB41" s="147"/>
      <c r="MFC41" s="154"/>
      <c r="MFD41" s="155"/>
      <c r="MFI41" s="150" t="s">
        <v>196</v>
      </c>
      <c r="MFJ41" s="147"/>
      <c r="MFK41" s="154"/>
      <c r="MFL41" s="155"/>
      <c r="MFQ41" s="150" t="s">
        <v>196</v>
      </c>
      <c r="MFR41" s="147"/>
      <c r="MFS41" s="154"/>
      <c r="MFT41" s="155"/>
      <c r="MFY41" s="150" t="s">
        <v>196</v>
      </c>
      <c r="MFZ41" s="147"/>
      <c r="MGA41" s="154"/>
      <c r="MGB41" s="155"/>
      <c r="MGG41" s="150" t="s">
        <v>196</v>
      </c>
      <c r="MGH41" s="147"/>
      <c r="MGI41" s="154"/>
      <c r="MGJ41" s="155"/>
      <c r="MGO41" s="150" t="s">
        <v>196</v>
      </c>
      <c r="MGP41" s="147"/>
      <c r="MGQ41" s="154"/>
      <c r="MGR41" s="155"/>
      <c r="MGW41" s="150" t="s">
        <v>196</v>
      </c>
      <c r="MGX41" s="147"/>
      <c r="MGY41" s="154"/>
      <c r="MGZ41" s="155"/>
      <c r="MHE41" s="150" t="s">
        <v>196</v>
      </c>
      <c r="MHF41" s="147"/>
      <c r="MHG41" s="154"/>
      <c r="MHH41" s="155"/>
      <c r="MHM41" s="150" t="s">
        <v>196</v>
      </c>
      <c r="MHN41" s="147"/>
      <c r="MHO41" s="154"/>
      <c r="MHP41" s="155"/>
      <c r="MHU41" s="150" t="s">
        <v>196</v>
      </c>
      <c r="MHV41" s="147"/>
      <c r="MHW41" s="154"/>
      <c r="MHX41" s="155"/>
      <c r="MIC41" s="150" t="s">
        <v>196</v>
      </c>
      <c r="MID41" s="147"/>
      <c r="MIE41" s="154"/>
      <c r="MIF41" s="155"/>
      <c r="MIK41" s="150" t="s">
        <v>196</v>
      </c>
      <c r="MIL41" s="147"/>
      <c r="MIM41" s="154"/>
      <c r="MIN41" s="155"/>
      <c r="MIS41" s="150" t="s">
        <v>196</v>
      </c>
      <c r="MIT41" s="147"/>
      <c r="MIU41" s="154"/>
      <c r="MIV41" s="155"/>
      <c r="MJA41" s="150" t="s">
        <v>196</v>
      </c>
      <c r="MJB41" s="147"/>
      <c r="MJC41" s="154"/>
      <c r="MJD41" s="155"/>
      <c r="MJI41" s="150" t="s">
        <v>196</v>
      </c>
      <c r="MJJ41" s="147"/>
      <c r="MJK41" s="154"/>
      <c r="MJL41" s="155"/>
      <c r="MJQ41" s="150" t="s">
        <v>196</v>
      </c>
      <c r="MJR41" s="147"/>
      <c r="MJS41" s="154"/>
      <c r="MJT41" s="155"/>
      <c r="MJY41" s="150" t="s">
        <v>196</v>
      </c>
      <c r="MJZ41" s="147"/>
      <c r="MKA41" s="154"/>
      <c r="MKB41" s="155"/>
      <c r="MKG41" s="150" t="s">
        <v>196</v>
      </c>
      <c r="MKH41" s="147"/>
      <c r="MKI41" s="154"/>
      <c r="MKJ41" s="155"/>
      <c r="MKO41" s="150" t="s">
        <v>196</v>
      </c>
      <c r="MKP41" s="147"/>
      <c r="MKQ41" s="154"/>
      <c r="MKR41" s="155"/>
      <c r="MKW41" s="150" t="s">
        <v>196</v>
      </c>
      <c r="MKX41" s="147"/>
      <c r="MKY41" s="154"/>
      <c r="MKZ41" s="155"/>
      <c r="MLE41" s="150" t="s">
        <v>196</v>
      </c>
      <c r="MLF41" s="147"/>
      <c r="MLG41" s="154"/>
      <c r="MLH41" s="155"/>
      <c r="MLM41" s="150" t="s">
        <v>196</v>
      </c>
      <c r="MLN41" s="147"/>
      <c r="MLO41" s="154"/>
      <c r="MLP41" s="155"/>
      <c r="MLU41" s="150" t="s">
        <v>196</v>
      </c>
      <c r="MLV41" s="147"/>
      <c r="MLW41" s="154"/>
      <c r="MLX41" s="155"/>
      <c r="MMC41" s="150" t="s">
        <v>196</v>
      </c>
      <c r="MMD41" s="147"/>
      <c r="MME41" s="154"/>
      <c r="MMF41" s="155"/>
      <c r="MMK41" s="150" t="s">
        <v>196</v>
      </c>
      <c r="MML41" s="147"/>
      <c r="MMM41" s="154"/>
      <c r="MMN41" s="155"/>
      <c r="MMS41" s="150" t="s">
        <v>196</v>
      </c>
      <c r="MMT41" s="147"/>
      <c r="MMU41" s="154"/>
      <c r="MMV41" s="155"/>
      <c r="MNA41" s="150" t="s">
        <v>196</v>
      </c>
      <c r="MNB41" s="147"/>
      <c r="MNC41" s="154"/>
      <c r="MND41" s="155"/>
      <c r="MNI41" s="150" t="s">
        <v>196</v>
      </c>
      <c r="MNJ41" s="147"/>
      <c r="MNK41" s="154"/>
      <c r="MNL41" s="155"/>
      <c r="MNQ41" s="150" t="s">
        <v>196</v>
      </c>
      <c r="MNR41" s="147"/>
      <c r="MNS41" s="154"/>
      <c r="MNT41" s="155"/>
      <c r="MNY41" s="150" t="s">
        <v>196</v>
      </c>
      <c r="MNZ41" s="147"/>
      <c r="MOA41" s="154"/>
      <c r="MOB41" s="155"/>
      <c r="MOG41" s="150" t="s">
        <v>196</v>
      </c>
      <c r="MOH41" s="147"/>
      <c r="MOI41" s="154"/>
      <c r="MOJ41" s="155"/>
      <c r="MOO41" s="150" t="s">
        <v>196</v>
      </c>
      <c r="MOP41" s="147"/>
      <c r="MOQ41" s="154"/>
      <c r="MOR41" s="155"/>
      <c r="MOW41" s="150" t="s">
        <v>196</v>
      </c>
      <c r="MOX41" s="147"/>
      <c r="MOY41" s="154"/>
      <c r="MOZ41" s="155"/>
      <c r="MPE41" s="150" t="s">
        <v>196</v>
      </c>
      <c r="MPF41" s="147"/>
      <c r="MPG41" s="154"/>
      <c r="MPH41" s="155"/>
      <c r="MPM41" s="150" t="s">
        <v>196</v>
      </c>
      <c r="MPN41" s="147"/>
      <c r="MPO41" s="154"/>
      <c r="MPP41" s="155"/>
      <c r="MPU41" s="150" t="s">
        <v>196</v>
      </c>
      <c r="MPV41" s="147"/>
      <c r="MPW41" s="154"/>
      <c r="MPX41" s="155"/>
      <c r="MQC41" s="150" t="s">
        <v>196</v>
      </c>
      <c r="MQD41" s="147"/>
      <c r="MQE41" s="154"/>
      <c r="MQF41" s="155"/>
      <c r="MQK41" s="150" t="s">
        <v>196</v>
      </c>
      <c r="MQL41" s="147"/>
      <c r="MQM41" s="154"/>
      <c r="MQN41" s="155"/>
      <c r="MQS41" s="150" t="s">
        <v>196</v>
      </c>
      <c r="MQT41" s="147"/>
      <c r="MQU41" s="154"/>
      <c r="MQV41" s="155"/>
      <c r="MRA41" s="150" t="s">
        <v>196</v>
      </c>
      <c r="MRB41" s="147"/>
      <c r="MRC41" s="154"/>
      <c r="MRD41" s="155"/>
      <c r="MRI41" s="150" t="s">
        <v>196</v>
      </c>
      <c r="MRJ41" s="147"/>
      <c r="MRK41" s="154"/>
      <c r="MRL41" s="155"/>
      <c r="MRQ41" s="150" t="s">
        <v>196</v>
      </c>
      <c r="MRR41" s="147"/>
      <c r="MRS41" s="154"/>
      <c r="MRT41" s="155"/>
      <c r="MRY41" s="150" t="s">
        <v>196</v>
      </c>
      <c r="MRZ41" s="147"/>
      <c r="MSA41" s="154"/>
      <c r="MSB41" s="155"/>
      <c r="MSG41" s="150" t="s">
        <v>196</v>
      </c>
      <c r="MSH41" s="147"/>
      <c r="MSI41" s="154"/>
      <c r="MSJ41" s="155"/>
      <c r="MSO41" s="150" t="s">
        <v>196</v>
      </c>
      <c r="MSP41" s="147"/>
      <c r="MSQ41" s="154"/>
      <c r="MSR41" s="155"/>
      <c r="MSW41" s="150" t="s">
        <v>196</v>
      </c>
      <c r="MSX41" s="147"/>
      <c r="MSY41" s="154"/>
      <c r="MSZ41" s="155"/>
      <c r="MTE41" s="150" t="s">
        <v>196</v>
      </c>
      <c r="MTF41" s="147"/>
      <c r="MTG41" s="154"/>
      <c r="MTH41" s="155"/>
      <c r="MTM41" s="150" t="s">
        <v>196</v>
      </c>
      <c r="MTN41" s="147"/>
      <c r="MTO41" s="154"/>
      <c r="MTP41" s="155"/>
      <c r="MTU41" s="150" t="s">
        <v>196</v>
      </c>
      <c r="MTV41" s="147"/>
      <c r="MTW41" s="154"/>
      <c r="MTX41" s="155"/>
      <c r="MUC41" s="150" t="s">
        <v>196</v>
      </c>
      <c r="MUD41" s="147"/>
      <c r="MUE41" s="154"/>
      <c r="MUF41" s="155"/>
      <c r="MUK41" s="150" t="s">
        <v>196</v>
      </c>
      <c r="MUL41" s="147"/>
      <c r="MUM41" s="154"/>
      <c r="MUN41" s="155"/>
      <c r="MUS41" s="150" t="s">
        <v>196</v>
      </c>
      <c r="MUT41" s="147"/>
      <c r="MUU41" s="154"/>
      <c r="MUV41" s="155"/>
      <c r="MVA41" s="150" t="s">
        <v>196</v>
      </c>
      <c r="MVB41" s="147"/>
      <c r="MVC41" s="154"/>
      <c r="MVD41" s="155"/>
      <c r="MVI41" s="150" t="s">
        <v>196</v>
      </c>
      <c r="MVJ41" s="147"/>
      <c r="MVK41" s="154"/>
      <c r="MVL41" s="155"/>
      <c r="MVQ41" s="150" t="s">
        <v>196</v>
      </c>
      <c r="MVR41" s="147"/>
      <c r="MVS41" s="154"/>
      <c r="MVT41" s="155"/>
      <c r="MVY41" s="150" t="s">
        <v>196</v>
      </c>
      <c r="MVZ41" s="147"/>
      <c r="MWA41" s="154"/>
      <c r="MWB41" s="155"/>
      <c r="MWG41" s="150" t="s">
        <v>196</v>
      </c>
      <c r="MWH41" s="147"/>
      <c r="MWI41" s="154"/>
      <c r="MWJ41" s="155"/>
      <c r="MWO41" s="150" t="s">
        <v>196</v>
      </c>
      <c r="MWP41" s="147"/>
      <c r="MWQ41" s="154"/>
      <c r="MWR41" s="155"/>
      <c r="MWW41" s="150" t="s">
        <v>196</v>
      </c>
      <c r="MWX41" s="147"/>
      <c r="MWY41" s="154"/>
      <c r="MWZ41" s="155"/>
      <c r="MXE41" s="150" t="s">
        <v>196</v>
      </c>
      <c r="MXF41" s="147"/>
      <c r="MXG41" s="154"/>
      <c r="MXH41" s="155"/>
      <c r="MXM41" s="150" t="s">
        <v>196</v>
      </c>
      <c r="MXN41" s="147"/>
      <c r="MXO41" s="154"/>
      <c r="MXP41" s="155"/>
      <c r="MXU41" s="150" t="s">
        <v>196</v>
      </c>
      <c r="MXV41" s="147"/>
      <c r="MXW41" s="154"/>
      <c r="MXX41" s="155"/>
      <c r="MYC41" s="150" t="s">
        <v>196</v>
      </c>
      <c r="MYD41" s="147"/>
      <c r="MYE41" s="154"/>
      <c r="MYF41" s="155"/>
      <c r="MYK41" s="150" t="s">
        <v>196</v>
      </c>
      <c r="MYL41" s="147"/>
      <c r="MYM41" s="154"/>
      <c r="MYN41" s="155"/>
      <c r="MYS41" s="150" t="s">
        <v>196</v>
      </c>
      <c r="MYT41" s="147"/>
      <c r="MYU41" s="154"/>
      <c r="MYV41" s="155"/>
      <c r="MZA41" s="150" t="s">
        <v>196</v>
      </c>
      <c r="MZB41" s="147"/>
      <c r="MZC41" s="154"/>
      <c r="MZD41" s="155"/>
      <c r="MZI41" s="150" t="s">
        <v>196</v>
      </c>
      <c r="MZJ41" s="147"/>
      <c r="MZK41" s="154"/>
      <c r="MZL41" s="155"/>
      <c r="MZQ41" s="150" t="s">
        <v>196</v>
      </c>
      <c r="MZR41" s="147"/>
      <c r="MZS41" s="154"/>
      <c r="MZT41" s="155"/>
      <c r="MZY41" s="150" t="s">
        <v>196</v>
      </c>
      <c r="MZZ41" s="147"/>
      <c r="NAA41" s="154"/>
      <c r="NAB41" s="155"/>
      <c r="NAG41" s="150" t="s">
        <v>196</v>
      </c>
      <c r="NAH41" s="147"/>
      <c r="NAI41" s="154"/>
      <c r="NAJ41" s="155"/>
      <c r="NAO41" s="150" t="s">
        <v>196</v>
      </c>
      <c r="NAP41" s="147"/>
      <c r="NAQ41" s="154"/>
      <c r="NAR41" s="155"/>
      <c r="NAW41" s="150" t="s">
        <v>196</v>
      </c>
      <c r="NAX41" s="147"/>
      <c r="NAY41" s="154"/>
      <c r="NAZ41" s="155"/>
      <c r="NBE41" s="150" t="s">
        <v>196</v>
      </c>
      <c r="NBF41" s="147"/>
      <c r="NBG41" s="154"/>
      <c r="NBH41" s="155"/>
      <c r="NBM41" s="150" t="s">
        <v>196</v>
      </c>
      <c r="NBN41" s="147"/>
      <c r="NBO41" s="154"/>
      <c r="NBP41" s="155"/>
      <c r="NBU41" s="150" t="s">
        <v>196</v>
      </c>
      <c r="NBV41" s="147"/>
      <c r="NBW41" s="154"/>
      <c r="NBX41" s="155"/>
      <c r="NCC41" s="150" t="s">
        <v>196</v>
      </c>
      <c r="NCD41" s="147"/>
      <c r="NCE41" s="154"/>
      <c r="NCF41" s="155"/>
      <c r="NCK41" s="150" t="s">
        <v>196</v>
      </c>
      <c r="NCL41" s="147"/>
      <c r="NCM41" s="154"/>
      <c r="NCN41" s="155"/>
      <c r="NCS41" s="150" t="s">
        <v>196</v>
      </c>
      <c r="NCT41" s="147"/>
      <c r="NCU41" s="154"/>
      <c r="NCV41" s="155"/>
      <c r="NDA41" s="150" t="s">
        <v>196</v>
      </c>
      <c r="NDB41" s="147"/>
      <c r="NDC41" s="154"/>
      <c r="NDD41" s="155"/>
      <c r="NDI41" s="150" t="s">
        <v>196</v>
      </c>
      <c r="NDJ41" s="147"/>
      <c r="NDK41" s="154"/>
      <c r="NDL41" s="155"/>
      <c r="NDQ41" s="150" t="s">
        <v>196</v>
      </c>
      <c r="NDR41" s="147"/>
      <c r="NDS41" s="154"/>
      <c r="NDT41" s="155"/>
      <c r="NDY41" s="150" t="s">
        <v>196</v>
      </c>
      <c r="NDZ41" s="147"/>
      <c r="NEA41" s="154"/>
      <c r="NEB41" s="155"/>
      <c r="NEG41" s="150" t="s">
        <v>196</v>
      </c>
      <c r="NEH41" s="147"/>
      <c r="NEI41" s="154"/>
      <c r="NEJ41" s="155"/>
      <c r="NEO41" s="150" t="s">
        <v>196</v>
      </c>
      <c r="NEP41" s="147"/>
      <c r="NEQ41" s="154"/>
      <c r="NER41" s="155"/>
      <c r="NEW41" s="150" t="s">
        <v>196</v>
      </c>
      <c r="NEX41" s="147"/>
      <c r="NEY41" s="154"/>
      <c r="NEZ41" s="155"/>
      <c r="NFE41" s="150" t="s">
        <v>196</v>
      </c>
      <c r="NFF41" s="147"/>
      <c r="NFG41" s="154"/>
      <c r="NFH41" s="155"/>
      <c r="NFM41" s="150" t="s">
        <v>196</v>
      </c>
      <c r="NFN41" s="147"/>
      <c r="NFO41" s="154"/>
      <c r="NFP41" s="155"/>
      <c r="NFU41" s="150" t="s">
        <v>196</v>
      </c>
      <c r="NFV41" s="147"/>
      <c r="NFW41" s="154"/>
      <c r="NFX41" s="155"/>
      <c r="NGC41" s="150" t="s">
        <v>196</v>
      </c>
      <c r="NGD41" s="147"/>
      <c r="NGE41" s="154"/>
      <c r="NGF41" s="155"/>
      <c r="NGK41" s="150" t="s">
        <v>196</v>
      </c>
      <c r="NGL41" s="147"/>
      <c r="NGM41" s="154"/>
      <c r="NGN41" s="155"/>
      <c r="NGS41" s="150" t="s">
        <v>196</v>
      </c>
      <c r="NGT41" s="147"/>
      <c r="NGU41" s="154"/>
      <c r="NGV41" s="155"/>
      <c r="NHA41" s="150" t="s">
        <v>196</v>
      </c>
      <c r="NHB41" s="147"/>
      <c r="NHC41" s="154"/>
      <c r="NHD41" s="155"/>
      <c r="NHI41" s="150" t="s">
        <v>196</v>
      </c>
      <c r="NHJ41" s="147"/>
      <c r="NHK41" s="154"/>
      <c r="NHL41" s="155"/>
      <c r="NHQ41" s="150" t="s">
        <v>196</v>
      </c>
      <c r="NHR41" s="147"/>
      <c r="NHS41" s="154"/>
      <c r="NHT41" s="155"/>
      <c r="NHY41" s="150" t="s">
        <v>196</v>
      </c>
      <c r="NHZ41" s="147"/>
      <c r="NIA41" s="154"/>
      <c r="NIB41" s="155"/>
      <c r="NIG41" s="150" t="s">
        <v>196</v>
      </c>
      <c r="NIH41" s="147"/>
      <c r="NII41" s="154"/>
      <c r="NIJ41" s="155"/>
      <c r="NIO41" s="150" t="s">
        <v>196</v>
      </c>
      <c r="NIP41" s="147"/>
      <c r="NIQ41" s="154"/>
      <c r="NIR41" s="155"/>
      <c r="NIW41" s="150" t="s">
        <v>196</v>
      </c>
      <c r="NIX41" s="147"/>
      <c r="NIY41" s="154"/>
      <c r="NIZ41" s="155"/>
      <c r="NJE41" s="150" t="s">
        <v>196</v>
      </c>
      <c r="NJF41" s="147"/>
      <c r="NJG41" s="154"/>
      <c r="NJH41" s="155"/>
      <c r="NJM41" s="150" t="s">
        <v>196</v>
      </c>
      <c r="NJN41" s="147"/>
      <c r="NJO41" s="154"/>
      <c r="NJP41" s="155"/>
      <c r="NJU41" s="150" t="s">
        <v>196</v>
      </c>
      <c r="NJV41" s="147"/>
      <c r="NJW41" s="154"/>
      <c r="NJX41" s="155"/>
      <c r="NKC41" s="150" t="s">
        <v>196</v>
      </c>
      <c r="NKD41" s="147"/>
      <c r="NKE41" s="154"/>
      <c r="NKF41" s="155"/>
      <c r="NKK41" s="150" t="s">
        <v>196</v>
      </c>
      <c r="NKL41" s="147"/>
      <c r="NKM41" s="154"/>
      <c r="NKN41" s="155"/>
      <c r="NKS41" s="150" t="s">
        <v>196</v>
      </c>
      <c r="NKT41" s="147"/>
      <c r="NKU41" s="154"/>
      <c r="NKV41" s="155"/>
      <c r="NLA41" s="150" t="s">
        <v>196</v>
      </c>
      <c r="NLB41" s="147"/>
      <c r="NLC41" s="154"/>
      <c r="NLD41" s="155"/>
      <c r="NLI41" s="150" t="s">
        <v>196</v>
      </c>
      <c r="NLJ41" s="147"/>
      <c r="NLK41" s="154"/>
      <c r="NLL41" s="155"/>
      <c r="NLQ41" s="150" t="s">
        <v>196</v>
      </c>
      <c r="NLR41" s="147"/>
      <c r="NLS41" s="154"/>
      <c r="NLT41" s="155"/>
      <c r="NLY41" s="150" t="s">
        <v>196</v>
      </c>
      <c r="NLZ41" s="147"/>
      <c r="NMA41" s="154"/>
      <c r="NMB41" s="155"/>
      <c r="NMG41" s="150" t="s">
        <v>196</v>
      </c>
      <c r="NMH41" s="147"/>
      <c r="NMI41" s="154"/>
      <c r="NMJ41" s="155"/>
      <c r="NMO41" s="150" t="s">
        <v>196</v>
      </c>
      <c r="NMP41" s="147"/>
      <c r="NMQ41" s="154"/>
      <c r="NMR41" s="155"/>
      <c r="NMW41" s="150" t="s">
        <v>196</v>
      </c>
      <c r="NMX41" s="147"/>
      <c r="NMY41" s="154"/>
      <c r="NMZ41" s="155"/>
      <c r="NNE41" s="150" t="s">
        <v>196</v>
      </c>
      <c r="NNF41" s="147"/>
      <c r="NNG41" s="154"/>
      <c r="NNH41" s="155"/>
      <c r="NNM41" s="150" t="s">
        <v>196</v>
      </c>
      <c r="NNN41" s="147"/>
      <c r="NNO41" s="154"/>
      <c r="NNP41" s="155"/>
      <c r="NNU41" s="150" t="s">
        <v>196</v>
      </c>
      <c r="NNV41" s="147"/>
      <c r="NNW41" s="154"/>
      <c r="NNX41" s="155"/>
      <c r="NOC41" s="150" t="s">
        <v>196</v>
      </c>
      <c r="NOD41" s="147"/>
      <c r="NOE41" s="154"/>
      <c r="NOF41" s="155"/>
      <c r="NOK41" s="150" t="s">
        <v>196</v>
      </c>
      <c r="NOL41" s="147"/>
      <c r="NOM41" s="154"/>
      <c r="NON41" s="155"/>
      <c r="NOS41" s="150" t="s">
        <v>196</v>
      </c>
      <c r="NOT41" s="147"/>
      <c r="NOU41" s="154"/>
      <c r="NOV41" s="155"/>
      <c r="NPA41" s="150" t="s">
        <v>196</v>
      </c>
      <c r="NPB41" s="147"/>
      <c r="NPC41" s="154"/>
      <c r="NPD41" s="155"/>
      <c r="NPI41" s="150" t="s">
        <v>196</v>
      </c>
      <c r="NPJ41" s="147"/>
      <c r="NPK41" s="154"/>
      <c r="NPL41" s="155"/>
      <c r="NPQ41" s="150" t="s">
        <v>196</v>
      </c>
      <c r="NPR41" s="147"/>
      <c r="NPS41" s="154"/>
      <c r="NPT41" s="155"/>
      <c r="NPY41" s="150" t="s">
        <v>196</v>
      </c>
      <c r="NPZ41" s="147"/>
      <c r="NQA41" s="154"/>
      <c r="NQB41" s="155"/>
      <c r="NQG41" s="150" t="s">
        <v>196</v>
      </c>
      <c r="NQH41" s="147"/>
      <c r="NQI41" s="154"/>
      <c r="NQJ41" s="155"/>
      <c r="NQO41" s="150" t="s">
        <v>196</v>
      </c>
      <c r="NQP41" s="147"/>
      <c r="NQQ41" s="154"/>
      <c r="NQR41" s="155"/>
      <c r="NQW41" s="150" t="s">
        <v>196</v>
      </c>
      <c r="NQX41" s="147"/>
      <c r="NQY41" s="154"/>
      <c r="NQZ41" s="155"/>
      <c r="NRE41" s="150" t="s">
        <v>196</v>
      </c>
      <c r="NRF41" s="147"/>
      <c r="NRG41" s="154"/>
      <c r="NRH41" s="155"/>
      <c r="NRM41" s="150" t="s">
        <v>196</v>
      </c>
      <c r="NRN41" s="147"/>
      <c r="NRO41" s="154"/>
      <c r="NRP41" s="155"/>
      <c r="NRU41" s="150" t="s">
        <v>196</v>
      </c>
      <c r="NRV41" s="147"/>
      <c r="NRW41" s="154"/>
      <c r="NRX41" s="155"/>
      <c r="NSC41" s="150" t="s">
        <v>196</v>
      </c>
      <c r="NSD41" s="147"/>
      <c r="NSE41" s="154"/>
      <c r="NSF41" s="155"/>
      <c r="NSK41" s="150" t="s">
        <v>196</v>
      </c>
      <c r="NSL41" s="147"/>
      <c r="NSM41" s="154"/>
      <c r="NSN41" s="155"/>
      <c r="NSS41" s="150" t="s">
        <v>196</v>
      </c>
      <c r="NST41" s="147"/>
      <c r="NSU41" s="154"/>
      <c r="NSV41" s="155"/>
      <c r="NTA41" s="150" t="s">
        <v>196</v>
      </c>
      <c r="NTB41" s="147"/>
      <c r="NTC41" s="154"/>
      <c r="NTD41" s="155"/>
      <c r="NTI41" s="150" t="s">
        <v>196</v>
      </c>
      <c r="NTJ41" s="147"/>
      <c r="NTK41" s="154"/>
      <c r="NTL41" s="155"/>
      <c r="NTQ41" s="150" t="s">
        <v>196</v>
      </c>
      <c r="NTR41" s="147"/>
      <c r="NTS41" s="154"/>
      <c r="NTT41" s="155"/>
      <c r="NTY41" s="150" t="s">
        <v>196</v>
      </c>
      <c r="NTZ41" s="147"/>
      <c r="NUA41" s="154"/>
      <c r="NUB41" s="155"/>
      <c r="NUG41" s="150" t="s">
        <v>196</v>
      </c>
      <c r="NUH41" s="147"/>
      <c r="NUI41" s="154"/>
      <c r="NUJ41" s="155"/>
      <c r="NUO41" s="150" t="s">
        <v>196</v>
      </c>
      <c r="NUP41" s="147"/>
      <c r="NUQ41" s="154"/>
      <c r="NUR41" s="155"/>
      <c r="NUW41" s="150" t="s">
        <v>196</v>
      </c>
      <c r="NUX41" s="147"/>
      <c r="NUY41" s="154"/>
      <c r="NUZ41" s="155"/>
      <c r="NVE41" s="150" t="s">
        <v>196</v>
      </c>
      <c r="NVF41" s="147"/>
      <c r="NVG41" s="154"/>
      <c r="NVH41" s="155"/>
      <c r="NVM41" s="150" t="s">
        <v>196</v>
      </c>
      <c r="NVN41" s="147"/>
      <c r="NVO41" s="154"/>
      <c r="NVP41" s="155"/>
      <c r="NVU41" s="150" t="s">
        <v>196</v>
      </c>
      <c r="NVV41" s="147"/>
      <c r="NVW41" s="154"/>
      <c r="NVX41" s="155"/>
      <c r="NWC41" s="150" t="s">
        <v>196</v>
      </c>
      <c r="NWD41" s="147"/>
      <c r="NWE41" s="154"/>
      <c r="NWF41" s="155"/>
      <c r="NWK41" s="150" t="s">
        <v>196</v>
      </c>
      <c r="NWL41" s="147"/>
      <c r="NWM41" s="154"/>
      <c r="NWN41" s="155"/>
      <c r="NWS41" s="150" t="s">
        <v>196</v>
      </c>
      <c r="NWT41" s="147"/>
      <c r="NWU41" s="154"/>
      <c r="NWV41" s="155"/>
      <c r="NXA41" s="150" t="s">
        <v>196</v>
      </c>
      <c r="NXB41" s="147"/>
      <c r="NXC41" s="154"/>
      <c r="NXD41" s="155"/>
      <c r="NXI41" s="150" t="s">
        <v>196</v>
      </c>
      <c r="NXJ41" s="147"/>
      <c r="NXK41" s="154"/>
      <c r="NXL41" s="155"/>
      <c r="NXQ41" s="150" t="s">
        <v>196</v>
      </c>
      <c r="NXR41" s="147"/>
      <c r="NXS41" s="154"/>
      <c r="NXT41" s="155"/>
      <c r="NXY41" s="150" t="s">
        <v>196</v>
      </c>
      <c r="NXZ41" s="147"/>
      <c r="NYA41" s="154"/>
      <c r="NYB41" s="155"/>
      <c r="NYG41" s="150" t="s">
        <v>196</v>
      </c>
      <c r="NYH41" s="147"/>
      <c r="NYI41" s="154"/>
      <c r="NYJ41" s="155"/>
      <c r="NYO41" s="150" t="s">
        <v>196</v>
      </c>
      <c r="NYP41" s="147"/>
      <c r="NYQ41" s="154"/>
      <c r="NYR41" s="155"/>
      <c r="NYW41" s="150" t="s">
        <v>196</v>
      </c>
      <c r="NYX41" s="147"/>
      <c r="NYY41" s="154"/>
      <c r="NYZ41" s="155"/>
      <c r="NZE41" s="150" t="s">
        <v>196</v>
      </c>
      <c r="NZF41" s="147"/>
      <c r="NZG41" s="154"/>
      <c r="NZH41" s="155"/>
      <c r="NZM41" s="150" t="s">
        <v>196</v>
      </c>
      <c r="NZN41" s="147"/>
      <c r="NZO41" s="154"/>
      <c r="NZP41" s="155"/>
      <c r="NZU41" s="150" t="s">
        <v>196</v>
      </c>
      <c r="NZV41" s="147"/>
      <c r="NZW41" s="154"/>
      <c r="NZX41" s="155"/>
      <c r="OAC41" s="150" t="s">
        <v>196</v>
      </c>
      <c r="OAD41" s="147"/>
      <c r="OAE41" s="154"/>
      <c r="OAF41" s="155"/>
      <c r="OAK41" s="150" t="s">
        <v>196</v>
      </c>
      <c r="OAL41" s="147"/>
      <c r="OAM41" s="154"/>
      <c r="OAN41" s="155"/>
      <c r="OAS41" s="150" t="s">
        <v>196</v>
      </c>
      <c r="OAT41" s="147"/>
      <c r="OAU41" s="154"/>
      <c r="OAV41" s="155"/>
      <c r="OBA41" s="150" t="s">
        <v>196</v>
      </c>
      <c r="OBB41" s="147"/>
      <c r="OBC41" s="154"/>
      <c r="OBD41" s="155"/>
      <c r="OBI41" s="150" t="s">
        <v>196</v>
      </c>
      <c r="OBJ41" s="147"/>
      <c r="OBK41" s="154"/>
      <c r="OBL41" s="155"/>
      <c r="OBQ41" s="150" t="s">
        <v>196</v>
      </c>
      <c r="OBR41" s="147"/>
      <c r="OBS41" s="154"/>
      <c r="OBT41" s="155"/>
      <c r="OBY41" s="150" t="s">
        <v>196</v>
      </c>
      <c r="OBZ41" s="147"/>
      <c r="OCA41" s="154"/>
      <c r="OCB41" s="155"/>
      <c r="OCG41" s="150" t="s">
        <v>196</v>
      </c>
      <c r="OCH41" s="147"/>
      <c r="OCI41" s="154"/>
      <c r="OCJ41" s="155"/>
      <c r="OCO41" s="150" t="s">
        <v>196</v>
      </c>
      <c r="OCP41" s="147"/>
      <c r="OCQ41" s="154"/>
      <c r="OCR41" s="155"/>
      <c r="OCW41" s="150" t="s">
        <v>196</v>
      </c>
      <c r="OCX41" s="147"/>
      <c r="OCY41" s="154"/>
      <c r="OCZ41" s="155"/>
      <c r="ODE41" s="150" t="s">
        <v>196</v>
      </c>
      <c r="ODF41" s="147"/>
      <c r="ODG41" s="154"/>
      <c r="ODH41" s="155"/>
      <c r="ODM41" s="150" t="s">
        <v>196</v>
      </c>
      <c r="ODN41" s="147"/>
      <c r="ODO41" s="154"/>
      <c r="ODP41" s="155"/>
      <c r="ODU41" s="150" t="s">
        <v>196</v>
      </c>
      <c r="ODV41" s="147"/>
      <c r="ODW41" s="154"/>
      <c r="ODX41" s="155"/>
      <c r="OEC41" s="150" t="s">
        <v>196</v>
      </c>
      <c r="OED41" s="147"/>
      <c r="OEE41" s="154"/>
      <c r="OEF41" s="155"/>
      <c r="OEK41" s="150" t="s">
        <v>196</v>
      </c>
      <c r="OEL41" s="147"/>
      <c r="OEM41" s="154"/>
      <c r="OEN41" s="155"/>
      <c r="OES41" s="150" t="s">
        <v>196</v>
      </c>
      <c r="OET41" s="147"/>
      <c r="OEU41" s="154"/>
      <c r="OEV41" s="155"/>
      <c r="OFA41" s="150" t="s">
        <v>196</v>
      </c>
      <c r="OFB41" s="147"/>
      <c r="OFC41" s="154"/>
      <c r="OFD41" s="155"/>
      <c r="OFI41" s="150" t="s">
        <v>196</v>
      </c>
      <c r="OFJ41" s="147"/>
      <c r="OFK41" s="154"/>
      <c r="OFL41" s="155"/>
      <c r="OFQ41" s="150" t="s">
        <v>196</v>
      </c>
      <c r="OFR41" s="147"/>
      <c r="OFS41" s="154"/>
      <c r="OFT41" s="155"/>
      <c r="OFY41" s="150" t="s">
        <v>196</v>
      </c>
      <c r="OFZ41" s="147"/>
      <c r="OGA41" s="154"/>
      <c r="OGB41" s="155"/>
      <c r="OGG41" s="150" t="s">
        <v>196</v>
      </c>
      <c r="OGH41" s="147"/>
      <c r="OGI41" s="154"/>
      <c r="OGJ41" s="155"/>
      <c r="OGO41" s="150" t="s">
        <v>196</v>
      </c>
      <c r="OGP41" s="147"/>
      <c r="OGQ41" s="154"/>
      <c r="OGR41" s="155"/>
      <c r="OGW41" s="150" t="s">
        <v>196</v>
      </c>
      <c r="OGX41" s="147"/>
      <c r="OGY41" s="154"/>
      <c r="OGZ41" s="155"/>
      <c r="OHE41" s="150" t="s">
        <v>196</v>
      </c>
      <c r="OHF41" s="147"/>
      <c r="OHG41" s="154"/>
      <c r="OHH41" s="155"/>
      <c r="OHM41" s="150" t="s">
        <v>196</v>
      </c>
      <c r="OHN41" s="147"/>
      <c r="OHO41" s="154"/>
      <c r="OHP41" s="155"/>
      <c r="OHU41" s="150" t="s">
        <v>196</v>
      </c>
      <c r="OHV41" s="147"/>
      <c r="OHW41" s="154"/>
      <c r="OHX41" s="155"/>
      <c r="OIC41" s="150" t="s">
        <v>196</v>
      </c>
      <c r="OID41" s="147"/>
      <c r="OIE41" s="154"/>
      <c r="OIF41" s="155"/>
      <c r="OIK41" s="150" t="s">
        <v>196</v>
      </c>
      <c r="OIL41" s="147"/>
      <c r="OIM41" s="154"/>
      <c r="OIN41" s="155"/>
      <c r="OIS41" s="150" t="s">
        <v>196</v>
      </c>
      <c r="OIT41" s="147"/>
      <c r="OIU41" s="154"/>
      <c r="OIV41" s="155"/>
      <c r="OJA41" s="150" t="s">
        <v>196</v>
      </c>
      <c r="OJB41" s="147"/>
      <c r="OJC41" s="154"/>
      <c r="OJD41" s="155"/>
      <c r="OJI41" s="150" t="s">
        <v>196</v>
      </c>
      <c r="OJJ41" s="147"/>
      <c r="OJK41" s="154"/>
      <c r="OJL41" s="155"/>
      <c r="OJQ41" s="150" t="s">
        <v>196</v>
      </c>
      <c r="OJR41" s="147"/>
      <c r="OJS41" s="154"/>
      <c r="OJT41" s="155"/>
      <c r="OJY41" s="150" t="s">
        <v>196</v>
      </c>
      <c r="OJZ41" s="147"/>
      <c r="OKA41" s="154"/>
      <c r="OKB41" s="155"/>
      <c r="OKG41" s="150" t="s">
        <v>196</v>
      </c>
      <c r="OKH41" s="147"/>
      <c r="OKI41" s="154"/>
      <c r="OKJ41" s="155"/>
      <c r="OKO41" s="150" t="s">
        <v>196</v>
      </c>
      <c r="OKP41" s="147"/>
      <c r="OKQ41" s="154"/>
      <c r="OKR41" s="155"/>
      <c r="OKW41" s="150" t="s">
        <v>196</v>
      </c>
      <c r="OKX41" s="147"/>
      <c r="OKY41" s="154"/>
      <c r="OKZ41" s="155"/>
      <c r="OLE41" s="150" t="s">
        <v>196</v>
      </c>
      <c r="OLF41" s="147"/>
      <c r="OLG41" s="154"/>
      <c r="OLH41" s="155"/>
      <c r="OLM41" s="150" t="s">
        <v>196</v>
      </c>
      <c r="OLN41" s="147"/>
      <c r="OLO41" s="154"/>
      <c r="OLP41" s="155"/>
      <c r="OLU41" s="150" t="s">
        <v>196</v>
      </c>
      <c r="OLV41" s="147"/>
      <c r="OLW41" s="154"/>
      <c r="OLX41" s="155"/>
      <c r="OMC41" s="150" t="s">
        <v>196</v>
      </c>
      <c r="OMD41" s="147"/>
      <c r="OME41" s="154"/>
      <c r="OMF41" s="155"/>
      <c r="OMK41" s="150" t="s">
        <v>196</v>
      </c>
      <c r="OML41" s="147"/>
      <c r="OMM41" s="154"/>
      <c r="OMN41" s="155"/>
      <c r="OMS41" s="150" t="s">
        <v>196</v>
      </c>
      <c r="OMT41" s="147"/>
      <c r="OMU41" s="154"/>
      <c r="OMV41" s="155"/>
      <c r="ONA41" s="150" t="s">
        <v>196</v>
      </c>
      <c r="ONB41" s="147"/>
      <c r="ONC41" s="154"/>
      <c r="OND41" s="155"/>
      <c r="ONI41" s="150" t="s">
        <v>196</v>
      </c>
      <c r="ONJ41" s="147"/>
      <c r="ONK41" s="154"/>
      <c r="ONL41" s="155"/>
      <c r="ONQ41" s="150" t="s">
        <v>196</v>
      </c>
      <c r="ONR41" s="147"/>
      <c r="ONS41" s="154"/>
      <c r="ONT41" s="155"/>
      <c r="ONY41" s="150" t="s">
        <v>196</v>
      </c>
      <c r="ONZ41" s="147"/>
      <c r="OOA41" s="154"/>
      <c r="OOB41" s="155"/>
      <c r="OOG41" s="150" t="s">
        <v>196</v>
      </c>
      <c r="OOH41" s="147"/>
      <c r="OOI41" s="154"/>
      <c r="OOJ41" s="155"/>
      <c r="OOO41" s="150" t="s">
        <v>196</v>
      </c>
      <c r="OOP41" s="147"/>
      <c r="OOQ41" s="154"/>
      <c r="OOR41" s="155"/>
      <c r="OOW41" s="150" t="s">
        <v>196</v>
      </c>
      <c r="OOX41" s="147"/>
      <c r="OOY41" s="154"/>
      <c r="OOZ41" s="155"/>
      <c r="OPE41" s="150" t="s">
        <v>196</v>
      </c>
      <c r="OPF41" s="147"/>
      <c r="OPG41" s="154"/>
      <c r="OPH41" s="155"/>
      <c r="OPM41" s="150" t="s">
        <v>196</v>
      </c>
      <c r="OPN41" s="147"/>
      <c r="OPO41" s="154"/>
      <c r="OPP41" s="155"/>
      <c r="OPU41" s="150" t="s">
        <v>196</v>
      </c>
      <c r="OPV41" s="147"/>
      <c r="OPW41" s="154"/>
      <c r="OPX41" s="155"/>
      <c r="OQC41" s="150" t="s">
        <v>196</v>
      </c>
      <c r="OQD41" s="147"/>
      <c r="OQE41" s="154"/>
      <c r="OQF41" s="155"/>
      <c r="OQK41" s="150" t="s">
        <v>196</v>
      </c>
      <c r="OQL41" s="147"/>
      <c r="OQM41" s="154"/>
      <c r="OQN41" s="155"/>
      <c r="OQS41" s="150" t="s">
        <v>196</v>
      </c>
      <c r="OQT41" s="147"/>
      <c r="OQU41" s="154"/>
      <c r="OQV41" s="155"/>
      <c r="ORA41" s="150" t="s">
        <v>196</v>
      </c>
      <c r="ORB41" s="147"/>
      <c r="ORC41" s="154"/>
      <c r="ORD41" s="155"/>
      <c r="ORI41" s="150" t="s">
        <v>196</v>
      </c>
      <c r="ORJ41" s="147"/>
      <c r="ORK41" s="154"/>
      <c r="ORL41" s="155"/>
      <c r="ORQ41" s="150" t="s">
        <v>196</v>
      </c>
      <c r="ORR41" s="147"/>
      <c r="ORS41" s="154"/>
      <c r="ORT41" s="155"/>
      <c r="ORY41" s="150" t="s">
        <v>196</v>
      </c>
      <c r="ORZ41" s="147"/>
      <c r="OSA41" s="154"/>
      <c r="OSB41" s="155"/>
      <c r="OSG41" s="150" t="s">
        <v>196</v>
      </c>
      <c r="OSH41" s="147"/>
      <c r="OSI41" s="154"/>
      <c r="OSJ41" s="155"/>
      <c r="OSO41" s="150" t="s">
        <v>196</v>
      </c>
      <c r="OSP41" s="147"/>
      <c r="OSQ41" s="154"/>
      <c r="OSR41" s="155"/>
      <c r="OSW41" s="150" t="s">
        <v>196</v>
      </c>
      <c r="OSX41" s="147"/>
      <c r="OSY41" s="154"/>
      <c r="OSZ41" s="155"/>
      <c r="OTE41" s="150" t="s">
        <v>196</v>
      </c>
      <c r="OTF41" s="147"/>
      <c r="OTG41" s="154"/>
      <c r="OTH41" s="155"/>
      <c r="OTM41" s="150" t="s">
        <v>196</v>
      </c>
      <c r="OTN41" s="147"/>
      <c r="OTO41" s="154"/>
      <c r="OTP41" s="155"/>
      <c r="OTU41" s="150" t="s">
        <v>196</v>
      </c>
      <c r="OTV41" s="147"/>
      <c r="OTW41" s="154"/>
      <c r="OTX41" s="155"/>
      <c r="OUC41" s="150" t="s">
        <v>196</v>
      </c>
      <c r="OUD41" s="147"/>
      <c r="OUE41" s="154"/>
      <c r="OUF41" s="155"/>
      <c r="OUK41" s="150" t="s">
        <v>196</v>
      </c>
      <c r="OUL41" s="147"/>
      <c r="OUM41" s="154"/>
      <c r="OUN41" s="155"/>
      <c r="OUS41" s="150" t="s">
        <v>196</v>
      </c>
      <c r="OUT41" s="147"/>
      <c r="OUU41" s="154"/>
      <c r="OUV41" s="155"/>
      <c r="OVA41" s="150" t="s">
        <v>196</v>
      </c>
      <c r="OVB41" s="147"/>
      <c r="OVC41" s="154"/>
      <c r="OVD41" s="155"/>
      <c r="OVI41" s="150" t="s">
        <v>196</v>
      </c>
      <c r="OVJ41" s="147"/>
      <c r="OVK41" s="154"/>
      <c r="OVL41" s="155"/>
      <c r="OVQ41" s="150" t="s">
        <v>196</v>
      </c>
      <c r="OVR41" s="147"/>
      <c r="OVS41" s="154"/>
      <c r="OVT41" s="155"/>
      <c r="OVY41" s="150" t="s">
        <v>196</v>
      </c>
      <c r="OVZ41" s="147"/>
      <c r="OWA41" s="154"/>
      <c r="OWB41" s="155"/>
      <c r="OWG41" s="150" t="s">
        <v>196</v>
      </c>
      <c r="OWH41" s="147"/>
      <c r="OWI41" s="154"/>
      <c r="OWJ41" s="155"/>
      <c r="OWO41" s="150" t="s">
        <v>196</v>
      </c>
      <c r="OWP41" s="147"/>
      <c r="OWQ41" s="154"/>
      <c r="OWR41" s="155"/>
      <c r="OWW41" s="150" t="s">
        <v>196</v>
      </c>
      <c r="OWX41" s="147"/>
      <c r="OWY41" s="154"/>
      <c r="OWZ41" s="155"/>
      <c r="OXE41" s="150" t="s">
        <v>196</v>
      </c>
      <c r="OXF41" s="147"/>
      <c r="OXG41" s="154"/>
      <c r="OXH41" s="155"/>
      <c r="OXM41" s="150" t="s">
        <v>196</v>
      </c>
      <c r="OXN41" s="147"/>
      <c r="OXO41" s="154"/>
      <c r="OXP41" s="155"/>
      <c r="OXU41" s="150" t="s">
        <v>196</v>
      </c>
      <c r="OXV41" s="147"/>
      <c r="OXW41" s="154"/>
      <c r="OXX41" s="155"/>
      <c r="OYC41" s="150" t="s">
        <v>196</v>
      </c>
      <c r="OYD41" s="147"/>
      <c r="OYE41" s="154"/>
      <c r="OYF41" s="155"/>
      <c r="OYK41" s="150" t="s">
        <v>196</v>
      </c>
      <c r="OYL41" s="147"/>
      <c r="OYM41" s="154"/>
      <c r="OYN41" s="155"/>
      <c r="OYS41" s="150" t="s">
        <v>196</v>
      </c>
      <c r="OYT41" s="147"/>
      <c r="OYU41" s="154"/>
      <c r="OYV41" s="155"/>
      <c r="OZA41" s="150" t="s">
        <v>196</v>
      </c>
      <c r="OZB41" s="147"/>
      <c r="OZC41" s="154"/>
      <c r="OZD41" s="155"/>
      <c r="OZI41" s="150" t="s">
        <v>196</v>
      </c>
      <c r="OZJ41" s="147"/>
      <c r="OZK41" s="154"/>
      <c r="OZL41" s="155"/>
      <c r="OZQ41" s="150" t="s">
        <v>196</v>
      </c>
      <c r="OZR41" s="147"/>
      <c r="OZS41" s="154"/>
      <c r="OZT41" s="155"/>
      <c r="OZY41" s="150" t="s">
        <v>196</v>
      </c>
      <c r="OZZ41" s="147"/>
      <c r="PAA41" s="154"/>
      <c r="PAB41" s="155"/>
      <c r="PAG41" s="150" t="s">
        <v>196</v>
      </c>
      <c r="PAH41" s="147"/>
      <c r="PAI41" s="154"/>
      <c r="PAJ41" s="155"/>
      <c r="PAO41" s="150" t="s">
        <v>196</v>
      </c>
      <c r="PAP41" s="147"/>
      <c r="PAQ41" s="154"/>
      <c r="PAR41" s="155"/>
      <c r="PAW41" s="150" t="s">
        <v>196</v>
      </c>
      <c r="PAX41" s="147"/>
      <c r="PAY41" s="154"/>
      <c r="PAZ41" s="155"/>
      <c r="PBE41" s="150" t="s">
        <v>196</v>
      </c>
      <c r="PBF41" s="147"/>
      <c r="PBG41" s="154"/>
      <c r="PBH41" s="155"/>
      <c r="PBM41" s="150" t="s">
        <v>196</v>
      </c>
      <c r="PBN41" s="147"/>
      <c r="PBO41" s="154"/>
      <c r="PBP41" s="155"/>
      <c r="PBU41" s="150" t="s">
        <v>196</v>
      </c>
      <c r="PBV41" s="147"/>
      <c r="PBW41" s="154"/>
      <c r="PBX41" s="155"/>
      <c r="PCC41" s="150" t="s">
        <v>196</v>
      </c>
      <c r="PCD41" s="147"/>
      <c r="PCE41" s="154"/>
      <c r="PCF41" s="155"/>
      <c r="PCK41" s="150" t="s">
        <v>196</v>
      </c>
      <c r="PCL41" s="147"/>
      <c r="PCM41" s="154"/>
      <c r="PCN41" s="155"/>
      <c r="PCS41" s="150" t="s">
        <v>196</v>
      </c>
      <c r="PCT41" s="147"/>
      <c r="PCU41" s="154"/>
      <c r="PCV41" s="155"/>
      <c r="PDA41" s="150" t="s">
        <v>196</v>
      </c>
      <c r="PDB41" s="147"/>
      <c r="PDC41" s="154"/>
      <c r="PDD41" s="155"/>
      <c r="PDI41" s="150" t="s">
        <v>196</v>
      </c>
      <c r="PDJ41" s="147"/>
      <c r="PDK41" s="154"/>
      <c r="PDL41" s="155"/>
      <c r="PDQ41" s="150" t="s">
        <v>196</v>
      </c>
      <c r="PDR41" s="147"/>
      <c r="PDS41" s="154"/>
      <c r="PDT41" s="155"/>
      <c r="PDY41" s="150" t="s">
        <v>196</v>
      </c>
      <c r="PDZ41" s="147"/>
      <c r="PEA41" s="154"/>
      <c r="PEB41" s="155"/>
      <c r="PEG41" s="150" t="s">
        <v>196</v>
      </c>
      <c r="PEH41" s="147"/>
      <c r="PEI41" s="154"/>
      <c r="PEJ41" s="155"/>
      <c r="PEO41" s="150" t="s">
        <v>196</v>
      </c>
      <c r="PEP41" s="147"/>
      <c r="PEQ41" s="154"/>
      <c r="PER41" s="155"/>
      <c r="PEW41" s="150" t="s">
        <v>196</v>
      </c>
      <c r="PEX41" s="147"/>
      <c r="PEY41" s="154"/>
      <c r="PEZ41" s="155"/>
      <c r="PFE41" s="150" t="s">
        <v>196</v>
      </c>
      <c r="PFF41" s="147"/>
      <c r="PFG41" s="154"/>
      <c r="PFH41" s="155"/>
      <c r="PFM41" s="150" t="s">
        <v>196</v>
      </c>
      <c r="PFN41" s="147"/>
      <c r="PFO41" s="154"/>
      <c r="PFP41" s="155"/>
      <c r="PFU41" s="150" t="s">
        <v>196</v>
      </c>
      <c r="PFV41" s="147"/>
      <c r="PFW41" s="154"/>
      <c r="PFX41" s="155"/>
      <c r="PGC41" s="150" t="s">
        <v>196</v>
      </c>
      <c r="PGD41" s="147"/>
      <c r="PGE41" s="154"/>
      <c r="PGF41" s="155"/>
      <c r="PGK41" s="150" t="s">
        <v>196</v>
      </c>
      <c r="PGL41" s="147"/>
      <c r="PGM41" s="154"/>
      <c r="PGN41" s="155"/>
      <c r="PGS41" s="150" t="s">
        <v>196</v>
      </c>
      <c r="PGT41" s="147"/>
      <c r="PGU41" s="154"/>
      <c r="PGV41" s="155"/>
      <c r="PHA41" s="150" t="s">
        <v>196</v>
      </c>
      <c r="PHB41" s="147"/>
      <c r="PHC41" s="154"/>
      <c r="PHD41" s="155"/>
      <c r="PHI41" s="150" t="s">
        <v>196</v>
      </c>
      <c r="PHJ41" s="147"/>
      <c r="PHK41" s="154"/>
      <c r="PHL41" s="155"/>
      <c r="PHQ41" s="150" t="s">
        <v>196</v>
      </c>
      <c r="PHR41" s="147"/>
      <c r="PHS41" s="154"/>
      <c r="PHT41" s="155"/>
      <c r="PHY41" s="150" t="s">
        <v>196</v>
      </c>
      <c r="PHZ41" s="147"/>
      <c r="PIA41" s="154"/>
      <c r="PIB41" s="155"/>
      <c r="PIG41" s="150" t="s">
        <v>196</v>
      </c>
      <c r="PIH41" s="147"/>
      <c r="PII41" s="154"/>
      <c r="PIJ41" s="155"/>
      <c r="PIO41" s="150" t="s">
        <v>196</v>
      </c>
      <c r="PIP41" s="147"/>
      <c r="PIQ41" s="154"/>
      <c r="PIR41" s="155"/>
      <c r="PIW41" s="150" t="s">
        <v>196</v>
      </c>
      <c r="PIX41" s="147"/>
      <c r="PIY41" s="154"/>
      <c r="PIZ41" s="155"/>
      <c r="PJE41" s="150" t="s">
        <v>196</v>
      </c>
      <c r="PJF41" s="147"/>
      <c r="PJG41" s="154"/>
      <c r="PJH41" s="155"/>
      <c r="PJM41" s="150" t="s">
        <v>196</v>
      </c>
      <c r="PJN41" s="147"/>
      <c r="PJO41" s="154"/>
      <c r="PJP41" s="155"/>
      <c r="PJU41" s="150" t="s">
        <v>196</v>
      </c>
      <c r="PJV41" s="147"/>
      <c r="PJW41" s="154"/>
      <c r="PJX41" s="155"/>
      <c r="PKC41" s="150" t="s">
        <v>196</v>
      </c>
      <c r="PKD41" s="147"/>
      <c r="PKE41" s="154"/>
      <c r="PKF41" s="155"/>
      <c r="PKK41" s="150" t="s">
        <v>196</v>
      </c>
      <c r="PKL41" s="147"/>
      <c r="PKM41" s="154"/>
      <c r="PKN41" s="155"/>
      <c r="PKS41" s="150" t="s">
        <v>196</v>
      </c>
      <c r="PKT41" s="147"/>
      <c r="PKU41" s="154"/>
      <c r="PKV41" s="155"/>
      <c r="PLA41" s="150" t="s">
        <v>196</v>
      </c>
      <c r="PLB41" s="147"/>
      <c r="PLC41" s="154"/>
      <c r="PLD41" s="155"/>
      <c r="PLI41" s="150" t="s">
        <v>196</v>
      </c>
      <c r="PLJ41" s="147"/>
      <c r="PLK41" s="154"/>
      <c r="PLL41" s="155"/>
      <c r="PLQ41" s="150" t="s">
        <v>196</v>
      </c>
      <c r="PLR41" s="147"/>
      <c r="PLS41" s="154"/>
      <c r="PLT41" s="155"/>
      <c r="PLY41" s="150" t="s">
        <v>196</v>
      </c>
      <c r="PLZ41" s="147"/>
      <c r="PMA41" s="154"/>
      <c r="PMB41" s="155"/>
      <c r="PMG41" s="150" t="s">
        <v>196</v>
      </c>
      <c r="PMH41" s="147"/>
      <c r="PMI41" s="154"/>
      <c r="PMJ41" s="155"/>
      <c r="PMO41" s="150" t="s">
        <v>196</v>
      </c>
      <c r="PMP41" s="147"/>
      <c r="PMQ41" s="154"/>
      <c r="PMR41" s="155"/>
      <c r="PMW41" s="150" t="s">
        <v>196</v>
      </c>
      <c r="PMX41" s="147"/>
      <c r="PMY41" s="154"/>
      <c r="PMZ41" s="155"/>
      <c r="PNE41" s="150" t="s">
        <v>196</v>
      </c>
      <c r="PNF41" s="147"/>
      <c r="PNG41" s="154"/>
      <c r="PNH41" s="155"/>
      <c r="PNM41" s="150" t="s">
        <v>196</v>
      </c>
      <c r="PNN41" s="147"/>
      <c r="PNO41" s="154"/>
      <c r="PNP41" s="155"/>
      <c r="PNU41" s="150" t="s">
        <v>196</v>
      </c>
      <c r="PNV41" s="147"/>
      <c r="PNW41" s="154"/>
      <c r="PNX41" s="155"/>
      <c r="POC41" s="150" t="s">
        <v>196</v>
      </c>
      <c r="POD41" s="147"/>
      <c r="POE41" s="154"/>
      <c r="POF41" s="155"/>
      <c r="POK41" s="150" t="s">
        <v>196</v>
      </c>
      <c r="POL41" s="147"/>
      <c r="POM41" s="154"/>
      <c r="PON41" s="155"/>
      <c r="POS41" s="150" t="s">
        <v>196</v>
      </c>
      <c r="POT41" s="147"/>
      <c r="POU41" s="154"/>
      <c r="POV41" s="155"/>
      <c r="PPA41" s="150" t="s">
        <v>196</v>
      </c>
      <c r="PPB41" s="147"/>
      <c r="PPC41" s="154"/>
      <c r="PPD41" s="155"/>
      <c r="PPI41" s="150" t="s">
        <v>196</v>
      </c>
      <c r="PPJ41" s="147"/>
      <c r="PPK41" s="154"/>
      <c r="PPL41" s="155"/>
      <c r="PPQ41" s="150" t="s">
        <v>196</v>
      </c>
      <c r="PPR41" s="147"/>
      <c r="PPS41" s="154"/>
      <c r="PPT41" s="155"/>
      <c r="PPY41" s="150" t="s">
        <v>196</v>
      </c>
      <c r="PPZ41" s="147"/>
      <c r="PQA41" s="154"/>
      <c r="PQB41" s="155"/>
      <c r="PQG41" s="150" t="s">
        <v>196</v>
      </c>
      <c r="PQH41" s="147"/>
      <c r="PQI41" s="154"/>
      <c r="PQJ41" s="155"/>
      <c r="PQO41" s="150" t="s">
        <v>196</v>
      </c>
      <c r="PQP41" s="147"/>
      <c r="PQQ41" s="154"/>
      <c r="PQR41" s="155"/>
      <c r="PQW41" s="150" t="s">
        <v>196</v>
      </c>
      <c r="PQX41" s="147"/>
      <c r="PQY41" s="154"/>
      <c r="PQZ41" s="155"/>
      <c r="PRE41" s="150" t="s">
        <v>196</v>
      </c>
      <c r="PRF41" s="147"/>
      <c r="PRG41" s="154"/>
      <c r="PRH41" s="155"/>
      <c r="PRM41" s="150" t="s">
        <v>196</v>
      </c>
      <c r="PRN41" s="147"/>
      <c r="PRO41" s="154"/>
      <c r="PRP41" s="155"/>
      <c r="PRU41" s="150" t="s">
        <v>196</v>
      </c>
      <c r="PRV41" s="147"/>
      <c r="PRW41" s="154"/>
      <c r="PRX41" s="155"/>
      <c r="PSC41" s="150" t="s">
        <v>196</v>
      </c>
      <c r="PSD41" s="147"/>
      <c r="PSE41" s="154"/>
      <c r="PSF41" s="155"/>
      <c r="PSK41" s="150" t="s">
        <v>196</v>
      </c>
      <c r="PSL41" s="147"/>
      <c r="PSM41" s="154"/>
      <c r="PSN41" s="155"/>
      <c r="PSS41" s="150" t="s">
        <v>196</v>
      </c>
      <c r="PST41" s="147"/>
      <c r="PSU41" s="154"/>
      <c r="PSV41" s="155"/>
      <c r="PTA41" s="150" t="s">
        <v>196</v>
      </c>
      <c r="PTB41" s="147"/>
      <c r="PTC41" s="154"/>
      <c r="PTD41" s="155"/>
      <c r="PTI41" s="150" t="s">
        <v>196</v>
      </c>
      <c r="PTJ41" s="147"/>
      <c r="PTK41" s="154"/>
      <c r="PTL41" s="155"/>
      <c r="PTQ41" s="150" t="s">
        <v>196</v>
      </c>
      <c r="PTR41" s="147"/>
      <c r="PTS41" s="154"/>
      <c r="PTT41" s="155"/>
      <c r="PTY41" s="150" t="s">
        <v>196</v>
      </c>
      <c r="PTZ41" s="147"/>
      <c r="PUA41" s="154"/>
      <c r="PUB41" s="155"/>
      <c r="PUG41" s="150" t="s">
        <v>196</v>
      </c>
      <c r="PUH41" s="147"/>
      <c r="PUI41" s="154"/>
      <c r="PUJ41" s="155"/>
      <c r="PUO41" s="150" t="s">
        <v>196</v>
      </c>
      <c r="PUP41" s="147"/>
      <c r="PUQ41" s="154"/>
      <c r="PUR41" s="155"/>
      <c r="PUW41" s="150" t="s">
        <v>196</v>
      </c>
      <c r="PUX41" s="147"/>
      <c r="PUY41" s="154"/>
      <c r="PUZ41" s="155"/>
      <c r="PVE41" s="150" t="s">
        <v>196</v>
      </c>
      <c r="PVF41" s="147"/>
      <c r="PVG41" s="154"/>
      <c r="PVH41" s="155"/>
      <c r="PVM41" s="150" t="s">
        <v>196</v>
      </c>
      <c r="PVN41" s="147"/>
      <c r="PVO41" s="154"/>
      <c r="PVP41" s="155"/>
      <c r="PVU41" s="150" t="s">
        <v>196</v>
      </c>
      <c r="PVV41" s="147"/>
      <c r="PVW41" s="154"/>
      <c r="PVX41" s="155"/>
      <c r="PWC41" s="150" t="s">
        <v>196</v>
      </c>
      <c r="PWD41" s="147"/>
      <c r="PWE41" s="154"/>
      <c r="PWF41" s="155"/>
      <c r="PWK41" s="150" t="s">
        <v>196</v>
      </c>
      <c r="PWL41" s="147"/>
      <c r="PWM41" s="154"/>
      <c r="PWN41" s="155"/>
      <c r="PWS41" s="150" t="s">
        <v>196</v>
      </c>
      <c r="PWT41" s="147"/>
      <c r="PWU41" s="154"/>
      <c r="PWV41" s="155"/>
      <c r="PXA41" s="150" t="s">
        <v>196</v>
      </c>
      <c r="PXB41" s="147"/>
      <c r="PXC41" s="154"/>
      <c r="PXD41" s="155"/>
      <c r="PXI41" s="150" t="s">
        <v>196</v>
      </c>
      <c r="PXJ41" s="147"/>
      <c r="PXK41" s="154"/>
      <c r="PXL41" s="155"/>
      <c r="PXQ41" s="150" t="s">
        <v>196</v>
      </c>
      <c r="PXR41" s="147"/>
      <c r="PXS41" s="154"/>
      <c r="PXT41" s="155"/>
      <c r="PXY41" s="150" t="s">
        <v>196</v>
      </c>
      <c r="PXZ41" s="147"/>
      <c r="PYA41" s="154"/>
      <c r="PYB41" s="155"/>
      <c r="PYG41" s="150" t="s">
        <v>196</v>
      </c>
      <c r="PYH41" s="147"/>
      <c r="PYI41" s="154"/>
      <c r="PYJ41" s="155"/>
      <c r="PYO41" s="150" t="s">
        <v>196</v>
      </c>
      <c r="PYP41" s="147"/>
      <c r="PYQ41" s="154"/>
      <c r="PYR41" s="155"/>
      <c r="PYW41" s="150" t="s">
        <v>196</v>
      </c>
      <c r="PYX41" s="147"/>
      <c r="PYY41" s="154"/>
      <c r="PYZ41" s="155"/>
      <c r="PZE41" s="150" t="s">
        <v>196</v>
      </c>
      <c r="PZF41" s="147"/>
      <c r="PZG41" s="154"/>
      <c r="PZH41" s="155"/>
      <c r="PZM41" s="150" t="s">
        <v>196</v>
      </c>
      <c r="PZN41" s="147"/>
      <c r="PZO41" s="154"/>
      <c r="PZP41" s="155"/>
      <c r="PZU41" s="150" t="s">
        <v>196</v>
      </c>
      <c r="PZV41" s="147"/>
      <c r="PZW41" s="154"/>
      <c r="PZX41" s="155"/>
      <c r="QAC41" s="150" t="s">
        <v>196</v>
      </c>
      <c r="QAD41" s="147"/>
      <c r="QAE41" s="154"/>
      <c r="QAF41" s="155"/>
      <c r="QAK41" s="150" t="s">
        <v>196</v>
      </c>
      <c r="QAL41" s="147"/>
      <c r="QAM41" s="154"/>
      <c r="QAN41" s="155"/>
      <c r="QAS41" s="150" t="s">
        <v>196</v>
      </c>
      <c r="QAT41" s="147"/>
      <c r="QAU41" s="154"/>
      <c r="QAV41" s="155"/>
      <c r="QBA41" s="150" t="s">
        <v>196</v>
      </c>
      <c r="QBB41" s="147"/>
      <c r="QBC41" s="154"/>
      <c r="QBD41" s="155"/>
      <c r="QBI41" s="150" t="s">
        <v>196</v>
      </c>
      <c r="QBJ41" s="147"/>
      <c r="QBK41" s="154"/>
      <c r="QBL41" s="155"/>
      <c r="QBQ41" s="150" t="s">
        <v>196</v>
      </c>
      <c r="QBR41" s="147"/>
      <c r="QBS41" s="154"/>
      <c r="QBT41" s="155"/>
      <c r="QBY41" s="150" t="s">
        <v>196</v>
      </c>
      <c r="QBZ41" s="147"/>
      <c r="QCA41" s="154"/>
      <c r="QCB41" s="155"/>
      <c r="QCG41" s="150" t="s">
        <v>196</v>
      </c>
      <c r="QCH41" s="147"/>
      <c r="QCI41" s="154"/>
      <c r="QCJ41" s="155"/>
      <c r="QCO41" s="150" t="s">
        <v>196</v>
      </c>
      <c r="QCP41" s="147"/>
      <c r="QCQ41" s="154"/>
      <c r="QCR41" s="155"/>
      <c r="QCW41" s="150" t="s">
        <v>196</v>
      </c>
      <c r="QCX41" s="147"/>
      <c r="QCY41" s="154"/>
      <c r="QCZ41" s="155"/>
      <c r="QDE41" s="150" t="s">
        <v>196</v>
      </c>
      <c r="QDF41" s="147"/>
      <c r="QDG41" s="154"/>
      <c r="QDH41" s="155"/>
      <c r="QDM41" s="150" t="s">
        <v>196</v>
      </c>
      <c r="QDN41" s="147"/>
      <c r="QDO41" s="154"/>
      <c r="QDP41" s="155"/>
      <c r="QDU41" s="150" t="s">
        <v>196</v>
      </c>
      <c r="QDV41" s="147"/>
      <c r="QDW41" s="154"/>
      <c r="QDX41" s="155"/>
      <c r="QEC41" s="150" t="s">
        <v>196</v>
      </c>
      <c r="QED41" s="147"/>
      <c r="QEE41" s="154"/>
      <c r="QEF41" s="155"/>
      <c r="QEK41" s="150" t="s">
        <v>196</v>
      </c>
      <c r="QEL41" s="147"/>
      <c r="QEM41" s="154"/>
      <c r="QEN41" s="155"/>
      <c r="QES41" s="150" t="s">
        <v>196</v>
      </c>
      <c r="QET41" s="147"/>
      <c r="QEU41" s="154"/>
      <c r="QEV41" s="155"/>
      <c r="QFA41" s="150" t="s">
        <v>196</v>
      </c>
      <c r="QFB41" s="147"/>
      <c r="QFC41" s="154"/>
      <c r="QFD41" s="155"/>
      <c r="QFI41" s="150" t="s">
        <v>196</v>
      </c>
      <c r="QFJ41" s="147"/>
      <c r="QFK41" s="154"/>
      <c r="QFL41" s="155"/>
      <c r="QFQ41" s="150" t="s">
        <v>196</v>
      </c>
      <c r="QFR41" s="147"/>
      <c r="QFS41" s="154"/>
      <c r="QFT41" s="155"/>
      <c r="QFY41" s="150" t="s">
        <v>196</v>
      </c>
      <c r="QFZ41" s="147"/>
      <c r="QGA41" s="154"/>
      <c r="QGB41" s="155"/>
      <c r="QGG41" s="150" t="s">
        <v>196</v>
      </c>
      <c r="QGH41" s="147"/>
      <c r="QGI41" s="154"/>
      <c r="QGJ41" s="155"/>
      <c r="QGO41" s="150" t="s">
        <v>196</v>
      </c>
      <c r="QGP41" s="147"/>
      <c r="QGQ41" s="154"/>
      <c r="QGR41" s="155"/>
      <c r="QGW41" s="150" t="s">
        <v>196</v>
      </c>
      <c r="QGX41" s="147"/>
      <c r="QGY41" s="154"/>
      <c r="QGZ41" s="155"/>
      <c r="QHE41" s="150" t="s">
        <v>196</v>
      </c>
      <c r="QHF41" s="147"/>
      <c r="QHG41" s="154"/>
      <c r="QHH41" s="155"/>
      <c r="QHM41" s="150" t="s">
        <v>196</v>
      </c>
      <c r="QHN41" s="147"/>
      <c r="QHO41" s="154"/>
      <c r="QHP41" s="155"/>
      <c r="QHU41" s="150" t="s">
        <v>196</v>
      </c>
      <c r="QHV41" s="147"/>
      <c r="QHW41" s="154"/>
      <c r="QHX41" s="155"/>
      <c r="QIC41" s="150" t="s">
        <v>196</v>
      </c>
      <c r="QID41" s="147"/>
      <c r="QIE41" s="154"/>
      <c r="QIF41" s="155"/>
      <c r="QIK41" s="150" t="s">
        <v>196</v>
      </c>
      <c r="QIL41" s="147"/>
      <c r="QIM41" s="154"/>
      <c r="QIN41" s="155"/>
      <c r="QIS41" s="150" t="s">
        <v>196</v>
      </c>
      <c r="QIT41" s="147"/>
      <c r="QIU41" s="154"/>
      <c r="QIV41" s="155"/>
      <c r="QJA41" s="150" t="s">
        <v>196</v>
      </c>
      <c r="QJB41" s="147"/>
      <c r="QJC41" s="154"/>
      <c r="QJD41" s="155"/>
      <c r="QJI41" s="150" t="s">
        <v>196</v>
      </c>
      <c r="QJJ41" s="147"/>
      <c r="QJK41" s="154"/>
      <c r="QJL41" s="155"/>
      <c r="QJQ41" s="150" t="s">
        <v>196</v>
      </c>
      <c r="QJR41" s="147"/>
      <c r="QJS41" s="154"/>
      <c r="QJT41" s="155"/>
      <c r="QJY41" s="150" t="s">
        <v>196</v>
      </c>
      <c r="QJZ41" s="147"/>
      <c r="QKA41" s="154"/>
      <c r="QKB41" s="155"/>
      <c r="QKG41" s="150" t="s">
        <v>196</v>
      </c>
      <c r="QKH41" s="147"/>
      <c r="QKI41" s="154"/>
      <c r="QKJ41" s="155"/>
      <c r="QKO41" s="150" t="s">
        <v>196</v>
      </c>
      <c r="QKP41" s="147"/>
      <c r="QKQ41" s="154"/>
      <c r="QKR41" s="155"/>
      <c r="QKW41" s="150" t="s">
        <v>196</v>
      </c>
      <c r="QKX41" s="147"/>
      <c r="QKY41" s="154"/>
      <c r="QKZ41" s="155"/>
      <c r="QLE41" s="150" t="s">
        <v>196</v>
      </c>
      <c r="QLF41" s="147"/>
      <c r="QLG41" s="154"/>
      <c r="QLH41" s="155"/>
      <c r="QLM41" s="150" t="s">
        <v>196</v>
      </c>
      <c r="QLN41" s="147"/>
      <c r="QLO41" s="154"/>
      <c r="QLP41" s="155"/>
      <c r="QLU41" s="150" t="s">
        <v>196</v>
      </c>
      <c r="QLV41" s="147"/>
      <c r="QLW41" s="154"/>
      <c r="QLX41" s="155"/>
      <c r="QMC41" s="150" t="s">
        <v>196</v>
      </c>
      <c r="QMD41" s="147"/>
      <c r="QME41" s="154"/>
      <c r="QMF41" s="155"/>
      <c r="QMK41" s="150" t="s">
        <v>196</v>
      </c>
      <c r="QML41" s="147"/>
      <c r="QMM41" s="154"/>
      <c r="QMN41" s="155"/>
      <c r="QMS41" s="150" t="s">
        <v>196</v>
      </c>
      <c r="QMT41" s="147"/>
      <c r="QMU41" s="154"/>
      <c r="QMV41" s="155"/>
      <c r="QNA41" s="150" t="s">
        <v>196</v>
      </c>
      <c r="QNB41" s="147"/>
      <c r="QNC41" s="154"/>
      <c r="QND41" s="155"/>
      <c r="QNI41" s="150" t="s">
        <v>196</v>
      </c>
      <c r="QNJ41" s="147"/>
      <c r="QNK41" s="154"/>
      <c r="QNL41" s="155"/>
      <c r="QNQ41" s="150" t="s">
        <v>196</v>
      </c>
      <c r="QNR41" s="147"/>
      <c r="QNS41" s="154"/>
      <c r="QNT41" s="155"/>
      <c r="QNY41" s="150" t="s">
        <v>196</v>
      </c>
      <c r="QNZ41" s="147"/>
      <c r="QOA41" s="154"/>
      <c r="QOB41" s="155"/>
      <c r="QOG41" s="150" t="s">
        <v>196</v>
      </c>
      <c r="QOH41" s="147"/>
      <c r="QOI41" s="154"/>
      <c r="QOJ41" s="155"/>
      <c r="QOO41" s="150" t="s">
        <v>196</v>
      </c>
      <c r="QOP41" s="147"/>
      <c r="QOQ41" s="154"/>
      <c r="QOR41" s="155"/>
      <c r="QOW41" s="150" t="s">
        <v>196</v>
      </c>
      <c r="QOX41" s="147"/>
      <c r="QOY41" s="154"/>
      <c r="QOZ41" s="155"/>
      <c r="QPE41" s="150" t="s">
        <v>196</v>
      </c>
      <c r="QPF41" s="147"/>
      <c r="QPG41" s="154"/>
      <c r="QPH41" s="155"/>
      <c r="QPM41" s="150" t="s">
        <v>196</v>
      </c>
      <c r="QPN41" s="147"/>
      <c r="QPO41" s="154"/>
      <c r="QPP41" s="155"/>
      <c r="QPU41" s="150" t="s">
        <v>196</v>
      </c>
      <c r="QPV41" s="147"/>
      <c r="QPW41" s="154"/>
      <c r="QPX41" s="155"/>
      <c r="QQC41" s="150" t="s">
        <v>196</v>
      </c>
      <c r="QQD41" s="147"/>
      <c r="QQE41" s="154"/>
      <c r="QQF41" s="155"/>
      <c r="QQK41" s="150" t="s">
        <v>196</v>
      </c>
      <c r="QQL41" s="147"/>
      <c r="QQM41" s="154"/>
      <c r="QQN41" s="155"/>
      <c r="QQS41" s="150" t="s">
        <v>196</v>
      </c>
      <c r="QQT41" s="147"/>
      <c r="QQU41" s="154"/>
      <c r="QQV41" s="155"/>
      <c r="QRA41" s="150" t="s">
        <v>196</v>
      </c>
      <c r="QRB41" s="147"/>
      <c r="QRC41" s="154"/>
      <c r="QRD41" s="155"/>
      <c r="QRI41" s="150" t="s">
        <v>196</v>
      </c>
      <c r="QRJ41" s="147"/>
      <c r="QRK41" s="154"/>
      <c r="QRL41" s="155"/>
      <c r="QRQ41" s="150" t="s">
        <v>196</v>
      </c>
      <c r="QRR41" s="147"/>
      <c r="QRS41" s="154"/>
      <c r="QRT41" s="155"/>
      <c r="QRY41" s="150" t="s">
        <v>196</v>
      </c>
      <c r="QRZ41" s="147"/>
      <c r="QSA41" s="154"/>
      <c r="QSB41" s="155"/>
      <c r="QSG41" s="150" t="s">
        <v>196</v>
      </c>
      <c r="QSH41" s="147"/>
      <c r="QSI41" s="154"/>
      <c r="QSJ41" s="155"/>
      <c r="QSO41" s="150" t="s">
        <v>196</v>
      </c>
      <c r="QSP41" s="147"/>
      <c r="QSQ41" s="154"/>
      <c r="QSR41" s="155"/>
      <c r="QSW41" s="150" t="s">
        <v>196</v>
      </c>
      <c r="QSX41" s="147"/>
      <c r="QSY41" s="154"/>
      <c r="QSZ41" s="155"/>
      <c r="QTE41" s="150" t="s">
        <v>196</v>
      </c>
      <c r="QTF41" s="147"/>
      <c r="QTG41" s="154"/>
      <c r="QTH41" s="155"/>
      <c r="QTM41" s="150" t="s">
        <v>196</v>
      </c>
      <c r="QTN41" s="147"/>
      <c r="QTO41" s="154"/>
      <c r="QTP41" s="155"/>
      <c r="QTU41" s="150" t="s">
        <v>196</v>
      </c>
      <c r="QTV41" s="147"/>
      <c r="QTW41" s="154"/>
      <c r="QTX41" s="155"/>
      <c r="QUC41" s="150" t="s">
        <v>196</v>
      </c>
      <c r="QUD41" s="147"/>
      <c r="QUE41" s="154"/>
      <c r="QUF41" s="155"/>
      <c r="QUK41" s="150" t="s">
        <v>196</v>
      </c>
      <c r="QUL41" s="147"/>
      <c r="QUM41" s="154"/>
      <c r="QUN41" s="155"/>
      <c r="QUS41" s="150" t="s">
        <v>196</v>
      </c>
      <c r="QUT41" s="147"/>
      <c r="QUU41" s="154"/>
      <c r="QUV41" s="155"/>
      <c r="QVA41" s="150" t="s">
        <v>196</v>
      </c>
      <c r="QVB41" s="147"/>
      <c r="QVC41" s="154"/>
      <c r="QVD41" s="155"/>
      <c r="QVI41" s="150" t="s">
        <v>196</v>
      </c>
      <c r="QVJ41" s="147"/>
      <c r="QVK41" s="154"/>
      <c r="QVL41" s="155"/>
      <c r="QVQ41" s="150" t="s">
        <v>196</v>
      </c>
      <c r="QVR41" s="147"/>
      <c r="QVS41" s="154"/>
      <c r="QVT41" s="155"/>
      <c r="QVY41" s="150" t="s">
        <v>196</v>
      </c>
      <c r="QVZ41" s="147"/>
      <c r="QWA41" s="154"/>
      <c r="QWB41" s="155"/>
      <c r="QWG41" s="150" t="s">
        <v>196</v>
      </c>
      <c r="QWH41" s="147"/>
      <c r="QWI41" s="154"/>
      <c r="QWJ41" s="155"/>
      <c r="QWO41" s="150" t="s">
        <v>196</v>
      </c>
      <c r="QWP41" s="147"/>
      <c r="QWQ41" s="154"/>
      <c r="QWR41" s="155"/>
      <c r="QWW41" s="150" t="s">
        <v>196</v>
      </c>
      <c r="QWX41" s="147"/>
      <c r="QWY41" s="154"/>
      <c r="QWZ41" s="155"/>
      <c r="QXE41" s="150" t="s">
        <v>196</v>
      </c>
      <c r="QXF41" s="147"/>
      <c r="QXG41" s="154"/>
      <c r="QXH41" s="155"/>
      <c r="QXM41" s="150" t="s">
        <v>196</v>
      </c>
      <c r="QXN41" s="147"/>
      <c r="QXO41" s="154"/>
      <c r="QXP41" s="155"/>
      <c r="QXU41" s="150" t="s">
        <v>196</v>
      </c>
      <c r="QXV41" s="147"/>
      <c r="QXW41" s="154"/>
      <c r="QXX41" s="155"/>
      <c r="QYC41" s="150" t="s">
        <v>196</v>
      </c>
      <c r="QYD41" s="147"/>
      <c r="QYE41" s="154"/>
      <c r="QYF41" s="155"/>
      <c r="QYK41" s="150" t="s">
        <v>196</v>
      </c>
      <c r="QYL41" s="147"/>
      <c r="QYM41" s="154"/>
      <c r="QYN41" s="155"/>
      <c r="QYS41" s="150" t="s">
        <v>196</v>
      </c>
      <c r="QYT41" s="147"/>
      <c r="QYU41" s="154"/>
      <c r="QYV41" s="155"/>
      <c r="QZA41" s="150" t="s">
        <v>196</v>
      </c>
      <c r="QZB41" s="147"/>
      <c r="QZC41" s="154"/>
      <c r="QZD41" s="155"/>
      <c r="QZI41" s="150" t="s">
        <v>196</v>
      </c>
      <c r="QZJ41" s="147"/>
      <c r="QZK41" s="154"/>
      <c r="QZL41" s="155"/>
      <c r="QZQ41" s="150" t="s">
        <v>196</v>
      </c>
      <c r="QZR41" s="147"/>
      <c r="QZS41" s="154"/>
      <c r="QZT41" s="155"/>
      <c r="QZY41" s="150" t="s">
        <v>196</v>
      </c>
      <c r="QZZ41" s="147"/>
      <c r="RAA41" s="154"/>
      <c r="RAB41" s="155"/>
      <c r="RAG41" s="150" t="s">
        <v>196</v>
      </c>
      <c r="RAH41" s="147"/>
      <c r="RAI41" s="154"/>
      <c r="RAJ41" s="155"/>
      <c r="RAO41" s="150" t="s">
        <v>196</v>
      </c>
      <c r="RAP41" s="147"/>
      <c r="RAQ41" s="154"/>
      <c r="RAR41" s="155"/>
      <c r="RAW41" s="150" t="s">
        <v>196</v>
      </c>
      <c r="RAX41" s="147"/>
      <c r="RAY41" s="154"/>
      <c r="RAZ41" s="155"/>
      <c r="RBE41" s="150" t="s">
        <v>196</v>
      </c>
      <c r="RBF41" s="147"/>
      <c r="RBG41" s="154"/>
      <c r="RBH41" s="155"/>
      <c r="RBM41" s="150" t="s">
        <v>196</v>
      </c>
      <c r="RBN41" s="147"/>
      <c r="RBO41" s="154"/>
      <c r="RBP41" s="155"/>
      <c r="RBU41" s="150" t="s">
        <v>196</v>
      </c>
      <c r="RBV41" s="147"/>
      <c r="RBW41" s="154"/>
      <c r="RBX41" s="155"/>
      <c r="RCC41" s="150" t="s">
        <v>196</v>
      </c>
      <c r="RCD41" s="147"/>
      <c r="RCE41" s="154"/>
      <c r="RCF41" s="155"/>
      <c r="RCK41" s="150" t="s">
        <v>196</v>
      </c>
      <c r="RCL41" s="147"/>
      <c r="RCM41" s="154"/>
      <c r="RCN41" s="155"/>
      <c r="RCS41" s="150" t="s">
        <v>196</v>
      </c>
      <c r="RCT41" s="147"/>
      <c r="RCU41" s="154"/>
      <c r="RCV41" s="155"/>
      <c r="RDA41" s="150" t="s">
        <v>196</v>
      </c>
      <c r="RDB41" s="147"/>
      <c r="RDC41" s="154"/>
      <c r="RDD41" s="155"/>
      <c r="RDI41" s="150" t="s">
        <v>196</v>
      </c>
      <c r="RDJ41" s="147"/>
      <c r="RDK41" s="154"/>
      <c r="RDL41" s="155"/>
      <c r="RDQ41" s="150" t="s">
        <v>196</v>
      </c>
      <c r="RDR41" s="147"/>
      <c r="RDS41" s="154"/>
      <c r="RDT41" s="155"/>
      <c r="RDY41" s="150" t="s">
        <v>196</v>
      </c>
      <c r="RDZ41" s="147"/>
      <c r="REA41" s="154"/>
      <c r="REB41" s="155"/>
      <c r="REG41" s="150" t="s">
        <v>196</v>
      </c>
      <c r="REH41" s="147"/>
      <c r="REI41" s="154"/>
      <c r="REJ41" s="155"/>
      <c r="REO41" s="150" t="s">
        <v>196</v>
      </c>
      <c r="REP41" s="147"/>
      <c r="REQ41" s="154"/>
      <c r="RER41" s="155"/>
      <c r="REW41" s="150" t="s">
        <v>196</v>
      </c>
      <c r="REX41" s="147"/>
      <c r="REY41" s="154"/>
      <c r="REZ41" s="155"/>
      <c r="RFE41" s="150" t="s">
        <v>196</v>
      </c>
      <c r="RFF41" s="147"/>
      <c r="RFG41" s="154"/>
      <c r="RFH41" s="155"/>
      <c r="RFM41" s="150" t="s">
        <v>196</v>
      </c>
      <c r="RFN41" s="147"/>
      <c r="RFO41" s="154"/>
      <c r="RFP41" s="155"/>
      <c r="RFU41" s="150" t="s">
        <v>196</v>
      </c>
      <c r="RFV41" s="147"/>
      <c r="RFW41" s="154"/>
      <c r="RFX41" s="155"/>
      <c r="RGC41" s="150" t="s">
        <v>196</v>
      </c>
      <c r="RGD41" s="147"/>
      <c r="RGE41" s="154"/>
      <c r="RGF41" s="155"/>
      <c r="RGK41" s="150" t="s">
        <v>196</v>
      </c>
      <c r="RGL41" s="147"/>
      <c r="RGM41" s="154"/>
      <c r="RGN41" s="155"/>
      <c r="RGS41" s="150" t="s">
        <v>196</v>
      </c>
      <c r="RGT41" s="147"/>
      <c r="RGU41" s="154"/>
      <c r="RGV41" s="155"/>
      <c r="RHA41" s="150" t="s">
        <v>196</v>
      </c>
      <c r="RHB41" s="147"/>
      <c r="RHC41" s="154"/>
      <c r="RHD41" s="155"/>
      <c r="RHI41" s="150" t="s">
        <v>196</v>
      </c>
      <c r="RHJ41" s="147"/>
      <c r="RHK41" s="154"/>
      <c r="RHL41" s="155"/>
      <c r="RHQ41" s="150" t="s">
        <v>196</v>
      </c>
      <c r="RHR41" s="147"/>
      <c r="RHS41" s="154"/>
      <c r="RHT41" s="155"/>
      <c r="RHY41" s="150" t="s">
        <v>196</v>
      </c>
      <c r="RHZ41" s="147"/>
      <c r="RIA41" s="154"/>
      <c r="RIB41" s="155"/>
      <c r="RIG41" s="150" t="s">
        <v>196</v>
      </c>
      <c r="RIH41" s="147"/>
      <c r="RII41" s="154"/>
      <c r="RIJ41" s="155"/>
      <c r="RIO41" s="150" t="s">
        <v>196</v>
      </c>
      <c r="RIP41" s="147"/>
      <c r="RIQ41" s="154"/>
      <c r="RIR41" s="155"/>
      <c r="RIW41" s="150" t="s">
        <v>196</v>
      </c>
      <c r="RIX41" s="147"/>
      <c r="RIY41" s="154"/>
      <c r="RIZ41" s="155"/>
      <c r="RJE41" s="150" t="s">
        <v>196</v>
      </c>
      <c r="RJF41" s="147"/>
      <c r="RJG41" s="154"/>
      <c r="RJH41" s="155"/>
      <c r="RJM41" s="150" t="s">
        <v>196</v>
      </c>
      <c r="RJN41" s="147"/>
      <c r="RJO41" s="154"/>
      <c r="RJP41" s="155"/>
      <c r="RJU41" s="150" t="s">
        <v>196</v>
      </c>
      <c r="RJV41" s="147"/>
      <c r="RJW41" s="154"/>
      <c r="RJX41" s="155"/>
      <c r="RKC41" s="150" t="s">
        <v>196</v>
      </c>
      <c r="RKD41" s="147"/>
      <c r="RKE41" s="154"/>
      <c r="RKF41" s="155"/>
      <c r="RKK41" s="150" t="s">
        <v>196</v>
      </c>
      <c r="RKL41" s="147"/>
      <c r="RKM41" s="154"/>
      <c r="RKN41" s="155"/>
      <c r="RKS41" s="150" t="s">
        <v>196</v>
      </c>
      <c r="RKT41" s="147"/>
      <c r="RKU41" s="154"/>
      <c r="RKV41" s="155"/>
      <c r="RLA41" s="150" t="s">
        <v>196</v>
      </c>
      <c r="RLB41" s="147"/>
      <c r="RLC41" s="154"/>
      <c r="RLD41" s="155"/>
      <c r="RLI41" s="150" t="s">
        <v>196</v>
      </c>
      <c r="RLJ41" s="147"/>
      <c r="RLK41" s="154"/>
      <c r="RLL41" s="155"/>
      <c r="RLQ41" s="150" t="s">
        <v>196</v>
      </c>
      <c r="RLR41" s="147"/>
      <c r="RLS41" s="154"/>
      <c r="RLT41" s="155"/>
      <c r="RLY41" s="150" t="s">
        <v>196</v>
      </c>
      <c r="RLZ41" s="147"/>
      <c r="RMA41" s="154"/>
      <c r="RMB41" s="155"/>
      <c r="RMG41" s="150" t="s">
        <v>196</v>
      </c>
      <c r="RMH41" s="147"/>
      <c r="RMI41" s="154"/>
      <c r="RMJ41" s="155"/>
      <c r="RMO41" s="150" t="s">
        <v>196</v>
      </c>
      <c r="RMP41" s="147"/>
      <c r="RMQ41" s="154"/>
      <c r="RMR41" s="155"/>
      <c r="RMW41" s="150" t="s">
        <v>196</v>
      </c>
      <c r="RMX41" s="147"/>
      <c r="RMY41" s="154"/>
      <c r="RMZ41" s="155"/>
      <c r="RNE41" s="150" t="s">
        <v>196</v>
      </c>
      <c r="RNF41" s="147"/>
      <c r="RNG41" s="154"/>
      <c r="RNH41" s="155"/>
      <c r="RNM41" s="150" t="s">
        <v>196</v>
      </c>
      <c r="RNN41" s="147"/>
      <c r="RNO41" s="154"/>
      <c r="RNP41" s="155"/>
      <c r="RNU41" s="150" t="s">
        <v>196</v>
      </c>
      <c r="RNV41" s="147"/>
      <c r="RNW41" s="154"/>
      <c r="RNX41" s="155"/>
      <c r="ROC41" s="150" t="s">
        <v>196</v>
      </c>
      <c r="ROD41" s="147"/>
      <c r="ROE41" s="154"/>
      <c r="ROF41" s="155"/>
      <c r="ROK41" s="150" t="s">
        <v>196</v>
      </c>
      <c r="ROL41" s="147"/>
      <c r="ROM41" s="154"/>
      <c r="RON41" s="155"/>
      <c r="ROS41" s="150" t="s">
        <v>196</v>
      </c>
      <c r="ROT41" s="147"/>
      <c r="ROU41" s="154"/>
      <c r="ROV41" s="155"/>
      <c r="RPA41" s="150" t="s">
        <v>196</v>
      </c>
      <c r="RPB41" s="147"/>
      <c r="RPC41" s="154"/>
      <c r="RPD41" s="155"/>
      <c r="RPI41" s="150" t="s">
        <v>196</v>
      </c>
      <c r="RPJ41" s="147"/>
      <c r="RPK41" s="154"/>
      <c r="RPL41" s="155"/>
      <c r="RPQ41" s="150" t="s">
        <v>196</v>
      </c>
      <c r="RPR41" s="147"/>
      <c r="RPS41" s="154"/>
      <c r="RPT41" s="155"/>
      <c r="RPY41" s="150" t="s">
        <v>196</v>
      </c>
      <c r="RPZ41" s="147"/>
      <c r="RQA41" s="154"/>
      <c r="RQB41" s="155"/>
      <c r="RQG41" s="150" t="s">
        <v>196</v>
      </c>
      <c r="RQH41" s="147"/>
      <c r="RQI41" s="154"/>
      <c r="RQJ41" s="155"/>
      <c r="RQO41" s="150" t="s">
        <v>196</v>
      </c>
      <c r="RQP41" s="147"/>
      <c r="RQQ41" s="154"/>
      <c r="RQR41" s="155"/>
      <c r="RQW41" s="150" t="s">
        <v>196</v>
      </c>
      <c r="RQX41" s="147"/>
      <c r="RQY41" s="154"/>
      <c r="RQZ41" s="155"/>
      <c r="RRE41" s="150" t="s">
        <v>196</v>
      </c>
      <c r="RRF41" s="147"/>
      <c r="RRG41" s="154"/>
      <c r="RRH41" s="155"/>
      <c r="RRM41" s="150" t="s">
        <v>196</v>
      </c>
      <c r="RRN41" s="147"/>
      <c r="RRO41" s="154"/>
      <c r="RRP41" s="155"/>
      <c r="RRU41" s="150" t="s">
        <v>196</v>
      </c>
      <c r="RRV41" s="147"/>
      <c r="RRW41" s="154"/>
      <c r="RRX41" s="155"/>
      <c r="RSC41" s="150" t="s">
        <v>196</v>
      </c>
      <c r="RSD41" s="147"/>
      <c r="RSE41" s="154"/>
      <c r="RSF41" s="155"/>
      <c r="RSK41" s="150" t="s">
        <v>196</v>
      </c>
      <c r="RSL41" s="147"/>
      <c r="RSM41" s="154"/>
      <c r="RSN41" s="155"/>
      <c r="RSS41" s="150" t="s">
        <v>196</v>
      </c>
      <c r="RST41" s="147"/>
      <c r="RSU41" s="154"/>
      <c r="RSV41" s="155"/>
      <c r="RTA41" s="150" t="s">
        <v>196</v>
      </c>
      <c r="RTB41" s="147"/>
      <c r="RTC41" s="154"/>
      <c r="RTD41" s="155"/>
      <c r="RTI41" s="150" t="s">
        <v>196</v>
      </c>
      <c r="RTJ41" s="147"/>
      <c r="RTK41" s="154"/>
      <c r="RTL41" s="155"/>
      <c r="RTQ41" s="150" t="s">
        <v>196</v>
      </c>
      <c r="RTR41" s="147"/>
      <c r="RTS41" s="154"/>
      <c r="RTT41" s="155"/>
      <c r="RTY41" s="150" t="s">
        <v>196</v>
      </c>
      <c r="RTZ41" s="147"/>
      <c r="RUA41" s="154"/>
      <c r="RUB41" s="155"/>
      <c r="RUG41" s="150" t="s">
        <v>196</v>
      </c>
      <c r="RUH41" s="147"/>
      <c r="RUI41" s="154"/>
      <c r="RUJ41" s="155"/>
      <c r="RUO41" s="150" t="s">
        <v>196</v>
      </c>
      <c r="RUP41" s="147"/>
      <c r="RUQ41" s="154"/>
      <c r="RUR41" s="155"/>
      <c r="RUW41" s="150" t="s">
        <v>196</v>
      </c>
      <c r="RUX41" s="147"/>
      <c r="RUY41" s="154"/>
      <c r="RUZ41" s="155"/>
      <c r="RVE41" s="150" t="s">
        <v>196</v>
      </c>
      <c r="RVF41" s="147"/>
      <c r="RVG41" s="154"/>
      <c r="RVH41" s="155"/>
      <c r="RVM41" s="150" t="s">
        <v>196</v>
      </c>
      <c r="RVN41" s="147"/>
      <c r="RVO41" s="154"/>
      <c r="RVP41" s="155"/>
      <c r="RVU41" s="150" t="s">
        <v>196</v>
      </c>
      <c r="RVV41" s="147"/>
      <c r="RVW41" s="154"/>
      <c r="RVX41" s="155"/>
      <c r="RWC41" s="150" t="s">
        <v>196</v>
      </c>
      <c r="RWD41" s="147"/>
      <c r="RWE41" s="154"/>
      <c r="RWF41" s="155"/>
      <c r="RWK41" s="150" t="s">
        <v>196</v>
      </c>
      <c r="RWL41" s="147"/>
      <c r="RWM41" s="154"/>
      <c r="RWN41" s="155"/>
      <c r="RWS41" s="150" t="s">
        <v>196</v>
      </c>
      <c r="RWT41" s="147"/>
      <c r="RWU41" s="154"/>
      <c r="RWV41" s="155"/>
      <c r="RXA41" s="150" t="s">
        <v>196</v>
      </c>
      <c r="RXB41" s="147"/>
      <c r="RXC41" s="154"/>
      <c r="RXD41" s="155"/>
      <c r="RXI41" s="150" t="s">
        <v>196</v>
      </c>
      <c r="RXJ41" s="147"/>
      <c r="RXK41" s="154"/>
      <c r="RXL41" s="155"/>
      <c r="RXQ41" s="150" t="s">
        <v>196</v>
      </c>
      <c r="RXR41" s="147"/>
      <c r="RXS41" s="154"/>
      <c r="RXT41" s="155"/>
      <c r="RXY41" s="150" t="s">
        <v>196</v>
      </c>
      <c r="RXZ41" s="147"/>
      <c r="RYA41" s="154"/>
      <c r="RYB41" s="155"/>
      <c r="RYG41" s="150" t="s">
        <v>196</v>
      </c>
      <c r="RYH41" s="147"/>
      <c r="RYI41" s="154"/>
      <c r="RYJ41" s="155"/>
      <c r="RYO41" s="150" t="s">
        <v>196</v>
      </c>
      <c r="RYP41" s="147"/>
      <c r="RYQ41" s="154"/>
      <c r="RYR41" s="155"/>
      <c r="RYW41" s="150" t="s">
        <v>196</v>
      </c>
      <c r="RYX41" s="147"/>
      <c r="RYY41" s="154"/>
      <c r="RYZ41" s="155"/>
      <c r="RZE41" s="150" t="s">
        <v>196</v>
      </c>
      <c r="RZF41" s="147"/>
      <c r="RZG41" s="154"/>
      <c r="RZH41" s="155"/>
      <c r="RZM41" s="150" t="s">
        <v>196</v>
      </c>
      <c r="RZN41" s="147"/>
      <c r="RZO41" s="154"/>
      <c r="RZP41" s="155"/>
      <c r="RZU41" s="150" t="s">
        <v>196</v>
      </c>
      <c r="RZV41" s="147"/>
      <c r="RZW41" s="154"/>
      <c r="RZX41" s="155"/>
      <c r="SAC41" s="150" t="s">
        <v>196</v>
      </c>
      <c r="SAD41" s="147"/>
      <c r="SAE41" s="154"/>
      <c r="SAF41" s="155"/>
      <c r="SAK41" s="150" t="s">
        <v>196</v>
      </c>
      <c r="SAL41" s="147"/>
      <c r="SAM41" s="154"/>
      <c r="SAN41" s="155"/>
      <c r="SAS41" s="150" t="s">
        <v>196</v>
      </c>
      <c r="SAT41" s="147"/>
      <c r="SAU41" s="154"/>
      <c r="SAV41" s="155"/>
      <c r="SBA41" s="150" t="s">
        <v>196</v>
      </c>
      <c r="SBB41" s="147"/>
      <c r="SBC41" s="154"/>
      <c r="SBD41" s="155"/>
      <c r="SBI41" s="150" t="s">
        <v>196</v>
      </c>
      <c r="SBJ41" s="147"/>
      <c r="SBK41" s="154"/>
      <c r="SBL41" s="155"/>
      <c r="SBQ41" s="150" t="s">
        <v>196</v>
      </c>
      <c r="SBR41" s="147"/>
      <c r="SBS41" s="154"/>
      <c r="SBT41" s="155"/>
      <c r="SBY41" s="150" t="s">
        <v>196</v>
      </c>
      <c r="SBZ41" s="147"/>
      <c r="SCA41" s="154"/>
      <c r="SCB41" s="155"/>
      <c r="SCG41" s="150" t="s">
        <v>196</v>
      </c>
      <c r="SCH41" s="147"/>
      <c r="SCI41" s="154"/>
      <c r="SCJ41" s="155"/>
      <c r="SCO41" s="150" t="s">
        <v>196</v>
      </c>
      <c r="SCP41" s="147"/>
      <c r="SCQ41" s="154"/>
      <c r="SCR41" s="155"/>
      <c r="SCW41" s="150" t="s">
        <v>196</v>
      </c>
      <c r="SCX41" s="147"/>
      <c r="SCY41" s="154"/>
      <c r="SCZ41" s="155"/>
      <c r="SDE41" s="150" t="s">
        <v>196</v>
      </c>
      <c r="SDF41" s="147"/>
      <c r="SDG41" s="154"/>
      <c r="SDH41" s="155"/>
      <c r="SDM41" s="150" t="s">
        <v>196</v>
      </c>
      <c r="SDN41" s="147"/>
      <c r="SDO41" s="154"/>
      <c r="SDP41" s="155"/>
      <c r="SDU41" s="150" t="s">
        <v>196</v>
      </c>
      <c r="SDV41" s="147"/>
      <c r="SDW41" s="154"/>
      <c r="SDX41" s="155"/>
      <c r="SEC41" s="150" t="s">
        <v>196</v>
      </c>
      <c r="SED41" s="147"/>
      <c r="SEE41" s="154"/>
      <c r="SEF41" s="155"/>
      <c r="SEK41" s="150" t="s">
        <v>196</v>
      </c>
      <c r="SEL41" s="147"/>
      <c r="SEM41" s="154"/>
      <c r="SEN41" s="155"/>
      <c r="SES41" s="150" t="s">
        <v>196</v>
      </c>
      <c r="SET41" s="147"/>
      <c r="SEU41" s="154"/>
      <c r="SEV41" s="155"/>
      <c r="SFA41" s="150" t="s">
        <v>196</v>
      </c>
      <c r="SFB41" s="147"/>
      <c r="SFC41" s="154"/>
      <c r="SFD41" s="155"/>
      <c r="SFI41" s="150" t="s">
        <v>196</v>
      </c>
      <c r="SFJ41" s="147"/>
      <c r="SFK41" s="154"/>
      <c r="SFL41" s="155"/>
      <c r="SFQ41" s="150" t="s">
        <v>196</v>
      </c>
      <c r="SFR41" s="147"/>
      <c r="SFS41" s="154"/>
      <c r="SFT41" s="155"/>
      <c r="SFY41" s="150" t="s">
        <v>196</v>
      </c>
      <c r="SFZ41" s="147"/>
      <c r="SGA41" s="154"/>
      <c r="SGB41" s="155"/>
      <c r="SGG41" s="150" t="s">
        <v>196</v>
      </c>
      <c r="SGH41" s="147"/>
      <c r="SGI41" s="154"/>
      <c r="SGJ41" s="155"/>
      <c r="SGO41" s="150" t="s">
        <v>196</v>
      </c>
      <c r="SGP41" s="147"/>
      <c r="SGQ41" s="154"/>
      <c r="SGR41" s="155"/>
      <c r="SGW41" s="150" t="s">
        <v>196</v>
      </c>
      <c r="SGX41" s="147"/>
      <c r="SGY41" s="154"/>
      <c r="SGZ41" s="155"/>
      <c r="SHE41" s="150" t="s">
        <v>196</v>
      </c>
      <c r="SHF41" s="147"/>
      <c r="SHG41" s="154"/>
      <c r="SHH41" s="155"/>
      <c r="SHM41" s="150" t="s">
        <v>196</v>
      </c>
      <c r="SHN41" s="147"/>
      <c r="SHO41" s="154"/>
      <c r="SHP41" s="155"/>
      <c r="SHU41" s="150" t="s">
        <v>196</v>
      </c>
      <c r="SHV41" s="147"/>
      <c r="SHW41" s="154"/>
      <c r="SHX41" s="155"/>
      <c r="SIC41" s="150" t="s">
        <v>196</v>
      </c>
      <c r="SID41" s="147"/>
      <c r="SIE41" s="154"/>
      <c r="SIF41" s="155"/>
      <c r="SIK41" s="150" t="s">
        <v>196</v>
      </c>
      <c r="SIL41" s="147"/>
      <c r="SIM41" s="154"/>
      <c r="SIN41" s="155"/>
      <c r="SIS41" s="150" t="s">
        <v>196</v>
      </c>
      <c r="SIT41" s="147"/>
      <c r="SIU41" s="154"/>
      <c r="SIV41" s="155"/>
      <c r="SJA41" s="150" t="s">
        <v>196</v>
      </c>
      <c r="SJB41" s="147"/>
      <c r="SJC41" s="154"/>
      <c r="SJD41" s="155"/>
      <c r="SJI41" s="150" t="s">
        <v>196</v>
      </c>
      <c r="SJJ41" s="147"/>
      <c r="SJK41" s="154"/>
      <c r="SJL41" s="155"/>
      <c r="SJQ41" s="150" t="s">
        <v>196</v>
      </c>
      <c r="SJR41" s="147"/>
      <c r="SJS41" s="154"/>
      <c r="SJT41" s="155"/>
      <c r="SJY41" s="150" t="s">
        <v>196</v>
      </c>
      <c r="SJZ41" s="147"/>
      <c r="SKA41" s="154"/>
      <c r="SKB41" s="155"/>
      <c r="SKG41" s="150" t="s">
        <v>196</v>
      </c>
      <c r="SKH41" s="147"/>
      <c r="SKI41" s="154"/>
      <c r="SKJ41" s="155"/>
      <c r="SKO41" s="150" t="s">
        <v>196</v>
      </c>
      <c r="SKP41" s="147"/>
      <c r="SKQ41" s="154"/>
      <c r="SKR41" s="155"/>
      <c r="SKW41" s="150" t="s">
        <v>196</v>
      </c>
      <c r="SKX41" s="147"/>
      <c r="SKY41" s="154"/>
      <c r="SKZ41" s="155"/>
      <c r="SLE41" s="150" t="s">
        <v>196</v>
      </c>
      <c r="SLF41" s="147"/>
      <c r="SLG41" s="154"/>
      <c r="SLH41" s="155"/>
      <c r="SLM41" s="150" t="s">
        <v>196</v>
      </c>
      <c r="SLN41" s="147"/>
      <c r="SLO41" s="154"/>
      <c r="SLP41" s="155"/>
      <c r="SLU41" s="150" t="s">
        <v>196</v>
      </c>
      <c r="SLV41" s="147"/>
      <c r="SLW41" s="154"/>
      <c r="SLX41" s="155"/>
      <c r="SMC41" s="150" t="s">
        <v>196</v>
      </c>
      <c r="SMD41" s="147"/>
      <c r="SME41" s="154"/>
      <c r="SMF41" s="155"/>
      <c r="SMK41" s="150" t="s">
        <v>196</v>
      </c>
      <c r="SML41" s="147"/>
      <c r="SMM41" s="154"/>
      <c r="SMN41" s="155"/>
      <c r="SMS41" s="150" t="s">
        <v>196</v>
      </c>
      <c r="SMT41" s="147"/>
      <c r="SMU41" s="154"/>
      <c r="SMV41" s="155"/>
      <c r="SNA41" s="150" t="s">
        <v>196</v>
      </c>
      <c r="SNB41" s="147"/>
      <c r="SNC41" s="154"/>
      <c r="SND41" s="155"/>
      <c r="SNI41" s="150" t="s">
        <v>196</v>
      </c>
      <c r="SNJ41" s="147"/>
      <c r="SNK41" s="154"/>
      <c r="SNL41" s="155"/>
      <c r="SNQ41" s="150" t="s">
        <v>196</v>
      </c>
      <c r="SNR41" s="147"/>
      <c r="SNS41" s="154"/>
      <c r="SNT41" s="155"/>
      <c r="SNY41" s="150" t="s">
        <v>196</v>
      </c>
      <c r="SNZ41" s="147"/>
      <c r="SOA41" s="154"/>
      <c r="SOB41" s="155"/>
      <c r="SOG41" s="150" t="s">
        <v>196</v>
      </c>
      <c r="SOH41" s="147"/>
      <c r="SOI41" s="154"/>
      <c r="SOJ41" s="155"/>
      <c r="SOO41" s="150" t="s">
        <v>196</v>
      </c>
      <c r="SOP41" s="147"/>
      <c r="SOQ41" s="154"/>
      <c r="SOR41" s="155"/>
      <c r="SOW41" s="150" t="s">
        <v>196</v>
      </c>
      <c r="SOX41" s="147"/>
      <c r="SOY41" s="154"/>
      <c r="SOZ41" s="155"/>
      <c r="SPE41" s="150" t="s">
        <v>196</v>
      </c>
      <c r="SPF41" s="147"/>
      <c r="SPG41" s="154"/>
      <c r="SPH41" s="155"/>
      <c r="SPM41" s="150" t="s">
        <v>196</v>
      </c>
      <c r="SPN41" s="147"/>
      <c r="SPO41" s="154"/>
      <c r="SPP41" s="155"/>
      <c r="SPU41" s="150" t="s">
        <v>196</v>
      </c>
      <c r="SPV41" s="147"/>
      <c r="SPW41" s="154"/>
      <c r="SPX41" s="155"/>
      <c r="SQC41" s="150" t="s">
        <v>196</v>
      </c>
      <c r="SQD41" s="147"/>
      <c r="SQE41" s="154"/>
      <c r="SQF41" s="155"/>
      <c r="SQK41" s="150" t="s">
        <v>196</v>
      </c>
      <c r="SQL41" s="147"/>
      <c r="SQM41" s="154"/>
      <c r="SQN41" s="155"/>
      <c r="SQS41" s="150" t="s">
        <v>196</v>
      </c>
      <c r="SQT41" s="147"/>
      <c r="SQU41" s="154"/>
      <c r="SQV41" s="155"/>
      <c r="SRA41" s="150" t="s">
        <v>196</v>
      </c>
      <c r="SRB41" s="147"/>
      <c r="SRC41" s="154"/>
      <c r="SRD41" s="155"/>
      <c r="SRI41" s="150" t="s">
        <v>196</v>
      </c>
      <c r="SRJ41" s="147"/>
      <c r="SRK41" s="154"/>
      <c r="SRL41" s="155"/>
      <c r="SRQ41" s="150" t="s">
        <v>196</v>
      </c>
      <c r="SRR41" s="147"/>
      <c r="SRS41" s="154"/>
      <c r="SRT41" s="155"/>
      <c r="SRY41" s="150" t="s">
        <v>196</v>
      </c>
      <c r="SRZ41" s="147"/>
      <c r="SSA41" s="154"/>
      <c r="SSB41" s="155"/>
      <c r="SSG41" s="150" t="s">
        <v>196</v>
      </c>
      <c r="SSH41" s="147"/>
      <c r="SSI41" s="154"/>
      <c r="SSJ41" s="155"/>
      <c r="SSO41" s="150" t="s">
        <v>196</v>
      </c>
      <c r="SSP41" s="147"/>
      <c r="SSQ41" s="154"/>
      <c r="SSR41" s="155"/>
      <c r="SSW41" s="150" t="s">
        <v>196</v>
      </c>
      <c r="SSX41" s="147"/>
      <c r="SSY41" s="154"/>
      <c r="SSZ41" s="155"/>
      <c r="STE41" s="150" t="s">
        <v>196</v>
      </c>
      <c r="STF41" s="147"/>
      <c r="STG41" s="154"/>
      <c r="STH41" s="155"/>
      <c r="STM41" s="150" t="s">
        <v>196</v>
      </c>
      <c r="STN41" s="147"/>
      <c r="STO41" s="154"/>
      <c r="STP41" s="155"/>
      <c r="STU41" s="150" t="s">
        <v>196</v>
      </c>
      <c r="STV41" s="147"/>
      <c r="STW41" s="154"/>
      <c r="STX41" s="155"/>
      <c r="SUC41" s="150" t="s">
        <v>196</v>
      </c>
      <c r="SUD41" s="147"/>
      <c r="SUE41" s="154"/>
      <c r="SUF41" s="155"/>
      <c r="SUK41" s="150" t="s">
        <v>196</v>
      </c>
      <c r="SUL41" s="147"/>
      <c r="SUM41" s="154"/>
      <c r="SUN41" s="155"/>
      <c r="SUS41" s="150" t="s">
        <v>196</v>
      </c>
      <c r="SUT41" s="147"/>
      <c r="SUU41" s="154"/>
      <c r="SUV41" s="155"/>
      <c r="SVA41" s="150" t="s">
        <v>196</v>
      </c>
      <c r="SVB41" s="147"/>
      <c r="SVC41" s="154"/>
      <c r="SVD41" s="155"/>
      <c r="SVI41" s="150" t="s">
        <v>196</v>
      </c>
      <c r="SVJ41" s="147"/>
      <c r="SVK41" s="154"/>
      <c r="SVL41" s="155"/>
      <c r="SVQ41" s="150" t="s">
        <v>196</v>
      </c>
      <c r="SVR41" s="147"/>
      <c r="SVS41" s="154"/>
      <c r="SVT41" s="155"/>
      <c r="SVY41" s="150" t="s">
        <v>196</v>
      </c>
      <c r="SVZ41" s="147"/>
      <c r="SWA41" s="154"/>
      <c r="SWB41" s="155"/>
      <c r="SWG41" s="150" t="s">
        <v>196</v>
      </c>
      <c r="SWH41" s="147"/>
      <c r="SWI41" s="154"/>
      <c r="SWJ41" s="155"/>
      <c r="SWO41" s="150" t="s">
        <v>196</v>
      </c>
      <c r="SWP41" s="147"/>
      <c r="SWQ41" s="154"/>
      <c r="SWR41" s="155"/>
      <c r="SWW41" s="150" t="s">
        <v>196</v>
      </c>
      <c r="SWX41" s="147"/>
      <c r="SWY41" s="154"/>
      <c r="SWZ41" s="155"/>
      <c r="SXE41" s="150" t="s">
        <v>196</v>
      </c>
      <c r="SXF41" s="147"/>
      <c r="SXG41" s="154"/>
      <c r="SXH41" s="155"/>
      <c r="SXM41" s="150" t="s">
        <v>196</v>
      </c>
      <c r="SXN41" s="147"/>
      <c r="SXO41" s="154"/>
      <c r="SXP41" s="155"/>
      <c r="SXU41" s="150" t="s">
        <v>196</v>
      </c>
      <c r="SXV41" s="147"/>
      <c r="SXW41" s="154"/>
      <c r="SXX41" s="155"/>
      <c r="SYC41" s="150" t="s">
        <v>196</v>
      </c>
      <c r="SYD41" s="147"/>
      <c r="SYE41" s="154"/>
      <c r="SYF41" s="155"/>
      <c r="SYK41" s="150" t="s">
        <v>196</v>
      </c>
      <c r="SYL41" s="147"/>
      <c r="SYM41" s="154"/>
      <c r="SYN41" s="155"/>
      <c r="SYS41" s="150" t="s">
        <v>196</v>
      </c>
      <c r="SYT41" s="147"/>
      <c r="SYU41" s="154"/>
      <c r="SYV41" s="155"/>
      <c r="SZA41" s="150" t="s">
        <v>196</v>
      </c>
      <c r="SZB41" s="147"/>
      <c r="SZC41" s="154"/>
      <c r="SZD41" s="155"/>
      <c r="SZI41" s="150" t="s">
        <v>196</v>
      </c>
      <c r="SZJ41" s="147"/>
      <c r="SZK41" s="154"/>
      <c r="SZL41" s="155"/>
      <c r="SZQ41" s="150" t="s">
        <v>196</v>
      </c>
      <c r="SZR41" s="147"/>
      <c r="SZS41" s="154"/>
      <c r="SZT41" s="155"/>
      <c r="SZY41" s="150" t="s">
        <v>196</v>
      </c>
      <c r="SZZ41" s="147"/>
      <c r="TAA41" s="154"/>
      <c r="TAB41" s="155"/>
      <c r="TAG41" s="150" t="s">
        <v>196</v>
      </c>
      <c r="TAH41" s="147"/>
      <c r="TAI41" s="154"/>
      <c r="TAJ41" s="155"/>
      <c r="TAO41" s="150" t="s">
        <v>196</v>
      </c>
      <c r="TAP41" s="147"/>
      <c r="TAQ41" s="154"/>
      <c r="TAR41" s="155"/>
      <c r="TAW41" s="150" t="s">
        <v>196</v>
      </c>
      <c r="TAX41" s="147"/>
      <c r="TAY41" s="154"/>
      <c r="TAZ41" s="155"/>
      <c r="TBE41" s="150" t="s">
        <v>196</v>
      </c>
      <c r="TBF41" s="147"/>
      <c r="TBG41" s="154"/>
      <c r="TBH41" s="155"/>
      <c r="TBM41" s="150" t="s">
        <v>196</v>
      </c>
      <c r="TBN41" s="147"/>
      <c r="TBO41" s="154"/>
      <c r="TBP41" s="155"/>
      <c r="TBU41" s="150" t="s">
        <v>196</v>
      </c>
      <c r="TBV41" s="147"/>
      <c r="TBW41" s="154"/>
      <c r="TBX41" s="155"/>
      <c r="TCC41" s="150" t="s">
        <v>196</v>
      </c>
      <c r="TCD41" s="147"/>
      <c r="TCE41" s="154"/>
      <c r="TCF41" s="155"/>
      <c r="TCK41" s="150" t="s">
        <v>196</v>
      </c>
      <c r="TCL41" s="147"/>
      <c r="TCM41" s="154"/>
      <c r="TCN41" s="155"/>
      <c r="TCS41" s="150" t="s">
        <v>196</v>
      </c>
      <c r="TCT41" s="147"/>
      <c r="TCU41" s="154"/>
      <c r="TCV41" s="155"/>
      <c r="TDA41" s="150" t="s">
        <v>196</v>
      </c>
      <c r="TDB41" s="147"/>
      <c r="TDC41" s="154"/>
      <c r="TDD41" s="155"/>
      <c r="TDI41" s="150" t="s">
        <v>196</v>
      </c>
      <c r="TDJ41" s="147"/>
      <c r="TDK41" s="154"/>
      <c r="TDL41" s="155"/>
      <c r="TDQ41" s="150" t="s">
        <v>196</v>
      </c>
      <c r="TDR41" s="147"/>
      <c r="TDS41" s="154"/>
      <c r="TDT41" s="155"/>
      <c r="TDY41" s="150" t="s">
        <v>196</v>
      </c>
      <c r="TDZ41" s="147"/>
      <c r="TEA41" s="154"/>
      <c r="TEB41" s="155"/>
      <c r="TEG41" s="150" t="s">
        <v>196</v>
      </c>
      <c r="TEH41" s="147"/>
      <c r="TEI41" s="154"/>
      <c r="TEJ41" s="155"/>
      <c r="TEO41" s="150" t="s">
        <v>196</v>
      </c>
      <c r="TEP41" s="147"/>
      <c r="TEQ41" s="154"/>
      <c r="TER41" s="155"/>
      <c r="TEW41" s="150" t="s">
        <v>196</v>
      </c>
      <c r="TEX41" s="147"/>
      <c r="TEY41" s="154"/>
      <c r="TEZ41" s="155"/>
      <c r="TFE41" s="150" t="s">
        <v>196</v>
      </c>
      <c r="TFF41" s="147"/>
      <c r="TFG41" s="154"/>
      <c r="TFH41" s="155"/>
      <c r="TFM41" s="150" t="s">
        <v>196</v>
      </c>
      <c r="TFN41" s="147"/>
      <c r="TFO41" s="154"/>
      <c r="TFP41" s="155"/>
      <c r="TFU41" s="150" t="s">
        <v>196</v>
      </c>
      <c r="TFV41" s="147"/>
      <c r="TFW41" s="154"/>
      <c r="TFX41" s="155"/>
      <c r="TGC41" s="150" t="s">
        <v>196</v>
      </c>
      <c r="TGD41" s="147"/>
      <c r="TGE41" s="154"/>
      <c r="TGF41" s="155"/>
      <c r="TGK41" s="150" t="s">
        <v>196</v>
      </c>
      <c r="TGL41" s="147"/>
      <c r="TGM41" s="154"/>
      <c r="TGN41" s="155"/>
      <c r="TGS41" s="150" t="s">
        <v>196</v>
      </c>
      <c r="TGT41" s="147"/>
      <c r="TGU41" s="154"/>
      <c r="TGV41" s="155"/>
      <c r="THA41" s="150" t="s">
        <v>196</v>
      </c>
      <c r="THB41" s="147"/>
      <c r="THC41" s="154"/>
      <c r="THD41" s="155"/>
      <c r="THI41" s="150" t="s">
        <v>196</v>
      </c>
      <c r="THJ41" s="147"/>
      <c r="THK41" s="154"/>
      <c r="THL41" s="155"/>
      <c r="THQ41" s="150" t="s">
        <v>196</v>
      </c>
      <c r="THR41" s="147"/>
      <c r="THS41" s="154"/>
      <c r="THT41" s="155"/>
      <c r="THY41" s="150" t="s">
        <v>196</v>
      </c>
      <c r="THZ41" s="147"/>
      <c r="TIA41" s="154"/>
      <c r="TIB41" s="155"/>
      <c r="TIG41" s="150" t="s">
        <v>196</v>
      </c>
      <c r="TIH41" s="147"/>
      <c r="TII41" s="154"/>
      <c r="TIJ41" s="155"/>
      <c r="TIO41" s="150" t="s">
        <v>196</v>
      </c>
      <c r="TIP41" s="147"/>
      <c r="TIQ41" s="154"/>
      <c r="TIR41" s="155"/>
      <c r="TIW41" s="150" t="s">
        <v>196</v>
      </c>
      <c r="TIX41" s="147"/>
      <c r="TIY41" s="154"/>
      <c r="TIZ41" s="155"/>
      <c r="TJE41" s="150" t="s">
        <v>196</v>
      </c>
      <c r="TJF41" s="147"/>
      <c r="TJG41" s="154"/>
      <c r="TJH41" s="155"/>
      <c r="TJM41" s="150" t="s">
        <v>196</v>
      </c>
      <c r="TJN41" s="147"/>
      <c r="TJO41" s="154"/>
      <c r="TJP41" s="155"/>
      <c r="TJU41" s="150" t="s">
        <v>196</v>
      </c>
      <c r="TJV41" s="147"/>
      <c r="TJW41" s="154"/>
      <c r="TJX41" s="155"/>
      <c r="TKC41" s="150" t="s">
        <v>196</v>
      </c>
      <c r="TKD41" s="147"/>
      <c r="TKE41" s="154"/>
      <c r="TKF41" s="155"/>
      <c r="TKK41" s="150" t="s">
        <v>196</v>
      </c>
      <c r="TKL41" s="147"/>
      <c r="TKM41" s="154"/>
      <c r="TKN41" s="155"/>
      <c r="TKS41" s="150" t="s">
        <v>196</v>
      </c>
      <c r="TKT41" s="147"/>
      <c r="TKU41" s="154"/>
      <c r="TKV41" s="155"/>
      <c r="TLA41" s="150" t="s">
        <v>196</v>
      </c>
      <c r="TLB41" s="147"/>
      <c r="TLC41" s="154"/>
      <c r="TLD41" s="155"/>
      <c r="TLI41" s="150" t="s">
        <v>196</v>
      </c>
      <c r="TLJ41" s="147"/>
      <c r="TLK41" s="154"/>
      <c r="TLL41" s="155"/>
      <c r="TLQ41" s="150" t="s">
        <v>196</v>
      </c>
      <c r="TLR41" s="147"/>
      <c r="TLS41" s="154"/>
      <c r="TLT41" s="155"/>
      <c r="TLY41" s="150" t="s">
        <v>196</v>
      </c>
      <c r="TLZ41" s="147"/>
      <c r="TMA41" s="154"/>
      <c r="TMB41" s="155"/>
      <c r="TMG41" s="150" t="s">
        <v>196</v>
      </c>
      <c r="TMH41" s="147"/>
      <c r="TMI41" s="154"/>
      <c r="TMJ41" s="155"/>
      <c r="TMO41" s="150" t="s">
        <v>196</v>
      </c>
      <c r="TMP41" s="147"/>
      <c r="TMQ41" s="154"/>
      <c r="TMR41" s="155"/>
      <c r="TMW41" s="150" t="s">
        <v>196</v>
      </c>
      <c r="TMX41" s="147"/>
      <c r="TMY41" s="154"/>
      <c r="TMZ41" s="155"/>
      <c r="TNE41" s="150" t="s">
        <v>196</v>
      </c>
      <c r="TNF41" s="147"/>
      <c r="TNG41" s="154"/>
      <c r="TNH41" s="155"/>
      <c r="TNM41" s="150" t="s">
        <v>196</v>
      </c>
      <c r="TNN41" s="147"/>
      <c r="TNO41" s="154"/>
      <c r="TNP41" s="155"/>
      <c r="TNU41" s="150" t="s">
        <v>196</v>
      </c>
      <c r="TNV41" s="147"/>
      <c r="TNW41" s="154"/>
      <c r="TNX41" s="155"/>
      <c r="TOC41" s="150" t="s">
        <v>196</v>
      </c>
      <c r="TOD41" s="147"/>
      <c r="TOE41" s="154"/>
      <c r="TOF41" s="155"/>
      <c r="TOK41" s="150" t="s">
        <v>196</v>
      </c>
      <c r="TOL41" s="147"/>
      <c r="TOM41" s="154"/>
      <c r="TON41" s="155"/>
      <c r="TOS41" s="150" t="s">
        <v>196</v>
      </c>
      <c r="TOT41" s="147"/>
      <c r="TOU41" s="154"/>
      <c r="TOV41" s="155"/>
      <c r="TPA41" s="150" t="s">
        <v>196</v>
      </c>
      <c r="TPB41" s="147"/>
      <c r="TPC41" s="154"/>
      <c r="TPD41" s="155"/>
      <c r="TPI41" s="150" t="s">
        <v>196</v>
      </c>
      <c r="TPJ41" s="147"/>
      <c r="TPK41" s="154"/>
      <c r="TPL41" s="155"/>
      <c r="TPQ41" s="150" t="s">
        <v>196</v>
      </c>
      <c r="TPR41" s="147"/>
      <c r="TPS41" s="154"/>
      <c r="TPT41" s="155"/>
      <c r="TPY41" s="150" t="s">
        <v>196</v>
      </c>
      <c r="TPZ41" s="147"/>
      <c r="TQA41" s="154"/>
      <c r="TQB41" s="155"/>
      <c r="TQG41" s="150" t="s">
        <v>196</v>
      </c>
      <c r="TQH41" s="147"/>
      <c r="TQI41" s="154"/>
      <c r="TQJ41" s="155"/>
      <c r="TQO41" s="150" t="s">
        <v>196</v>
      </c>
      <c r="TQP41" s="147"/>
      <c r="TQQ41" s="154"/>
      <c r="TQR41" s="155"/>
      <c r="TQW41" s="150" t="s">
        <v>196</v>
      </c>
      <c r="TQX41" s="147"/>
      <c r="TQY41" s="154"/>
      <c r="TQZ41" s="155"/>
      <c r="TRE41" s="150" t="s">
        <v>196</v>
      </c>
      <c r="TRF41" s="147"/>
      <c r="TRG41" s="154"/>
      <c r="TRH41" s="155"/>
      <c r="TRM41" s="150" t="s">
        <v>196</v>
      </c>
      <c r="TRN41" s="147"/>
      <c r="TRO41" s="154"/>
      <c r="TRP41" s="155"/>
      <c r="TRU41" s="150" t="s">
        <v>196</v>
      </c>
      <c r="TRV41" s="147"/>
      <c r="TRW41" s="154"/>
      <c r="TRX41" s="155"/>
      <c r="TSC41" s="150" t="s">
        <v>196</v>
      </c>
      <c r="TSD41" s="147"/>
      <c r="TSE41" s="154"/>
      <c r="TSF41" s="155"/>
      <c r="TSK41" s="150" t="s">
        <v>196</v>
      </c>
      <c r="TSL41" s="147"/>
      <c r="TSM41" s="154"/>
      <c r="TSN41" s="155"/>
      <c r="TSS41" s="150" t="s">
        <v>196</v>
      </c>
      <c r="TST41" s="147"/>
      <c r="TSU41" s="154"/>
      <c r="TSV41" s="155"/>
      <c r="TTA41" s="150" t="s">
        <v>196</v>
      </c>
      <c r="TTB41" s="147"/>
      <c r="TTC41" s="154"/>
      <c r="TTD41" s="155"/>
      <c r="TTI41" s="150" t="s">
        <v>196</v>
      </c>
      <c r="TTJ41" s="147"/>
      <c r="TTK41" s="154"/>
      <c r="TTL41" s="155"/>
      <c r="TTQ41" s="150" t="s">
        <v>196</v>
      </c>
      <c r="TTR41" s="147"/>
      <c r="TTS41" s="154"/>
      <c r="TTT41" s="155"/>
      <c r="TTY41" s="150" t="s">
        <v>196</v>
      </c>
      <c r="TTZ41" s="147"/>
      <c r="TUA41" s="154"/>
      <c r="TUB41" s="155"/>
      <c r="TUG41" s="150" t="s">
        <v>196</v>
      </c>
      <c r="TUH41" s="147"/>
      <c r="TUI41" s="154"/>
      <c r="TUJ41" s="155"/>
      <c r="TUO41" s="150" t="s">
        <v>196</v>
      </c>
      <c r="TUP41" s="147"/>
      <c r="TUQ41" s="154"/>
      <c r="TUR41" s="155"/>
      <c r="TUW41" s="150" t="s">
        <v>196</v>
      </c>
      <c r="TUX41" s="147"/>
      <c r="TUY41" s="154"/>
      <c r="TUZ41" s="155"/>
      <c r="TVE41" s="150" t="s">
        <v>196</v>
      </c>
      <c r="TVF41" s="147"/>
      <c r="TVG41" s="154"/>
      <c r="TVH41" s="155"/>
      <c r="TVM41" s="150" t="s">
        <v>196</v>
      </c>
      <c r="TVN41" s="147"/>
      <c r="TVO41" s="154"/>
      <c r="TVP41" s="155"/>
      <c r="TVU41" s="150" t="s">
        <v>196</v>
      </c>
      <c r="TVV41" s="147"/>
      <c r="TVW41" s="154"/>
      <c r="TVX41" s="155"/>
      <c r="TWC41" s="150" t="s">
        <v>196</v>
      </c>
      <c r="TWD41" s="147"/>
      <c r="TWE41" s="154"/>
      <c r="TWF41" s="155"/>
      <c r="TWK41" s="150" t="s">
        <v>196</v>
      </c>
      <c r="TWL41" s="147"/>
      <c r="TWM41" s="154"/>
      <c r="TWN41" s="155"/>
      <c r="TWS41" s="150" t="s">
        <v>196</v>
      </c>
      <c r="TWT41" s="147"/>
      <c r="TWU41" s="154"/>
      <c r="TWV41" s="155"/>
      <c r="TXA41" s="150" t="s">
        <v>196</v>
      </c>
      <c r="TXB41" s="147"/>
      <c r="TXC41" s="154"/>
      <c r="TXD41" s="155"/>
      <c r="TXI41" s="150" t="s">
        <v>196</v>
      </c>
      <c r="TXJ41" s="147"/>
      <c r="TXK41" s="154"/>
      <c r="TXL41" s="155"/>
      <c r="TXQ41" s="150" t="s">
        <v>196</v>
      </c>
      <c r="TXR41" s="147"/>
      <c r="TXS41" s="154"/>
      <c r="TXT41" s="155"/>
      <c r="TXY41" s="150" t="s">
        <v>196</v>
      </c>
      <c r="TXZ41" s="147"/>
      <c r="TYA41" s="154"/>
      <c r="TYB41" s="155"/>
      <c r="TYG41" s="150" t="s">
        <v>196</v>
      </c>
      <c r="TYH41" s="147"/>
      <c r="TYI41" s="154"/>
      <c r="TYJ41" s="155"/>
      <c r="TYO41" s="150" t="s">
        <v>196</v>
      </c>
      <c r="TYP41" s="147"/>
      <c r="TYQ41" s="154"/>
      <c r="TYR41" s="155"/>
      <c r="TYW41" s="150" t="s">
        <v>196</v>
      </c>
      <c r="TYX41" s="147"/>
      <c r="TYY41" s="154"/>
      <c r="TYZ41" s="155"/>
      <c r="TZE41" s="150" t="s">
        <v>196</v>
      </c>
      <c r="TZF41" s="147"/>
      <c r="TZG41" s="154"/>
      <c r="TZH41" s="155"/>
      <c r="TZM41" s="150" t="s">
        <v>196</v>
      </c>
      <c r="TZN41" s="147"/>
      <c r="TZO41" s="154"/>
      <c r="TZP41" s="155"/>
      <c r="TZU41" s="150" t="s">
        <v>196</v>
      </c>
      <c r="TZV41" s="147"/>
      <c r="TZW41" s="154"/>
      <c r="TZX41" s="155"/>
      <c r="UAC41" s="150" t="s">
        <v>196</v>
      </c>
      <c r="UAD41" s="147"/>
      <c r="UAE41" s="154"/>
      <c r="UAF41" s="155"/>
      <c r="UAK41" s="150" t="s">
        <v>196</v>
      </c>
      <c r="UAL41" s="147"/>
      <c r="UAM41" s="154"/>
      <c r="UAN41" s="155"/>
      <c r="UAS41" s="150" t="s">
        <v>196</v>
      </c>
      <c r="UAT41" s="147"/>
      <c r="UAU41" s="154"/>
      <c r="UAV41" s="155"/>
      <c r="UBA41" s="150" t="s">
        <v>196</v>
      </c>
      <c r="UBB41" s="147"/>
      <c r="UBC41" s="154"/>
      <c r="UBD41" s="155"/>
      <c r="UBI41" s="150" t="s">
        <v>196</v>
      </c>
      <c r="UBJ41" s="147"/>
      <c r="UBK41" s="154"/>
      <c r="UBL41" s="155"/>
      <c r="UBQ41" s="150" t="s">
        <v>196</v>
      </c>
      <c r="UBR41" s="147"/>
      <c r="UBS41" s="154"/>
      <c r="UBT41" s="155"/>
      <c r="UBY41" s="150" t="s">
        <v>196</v>
      </c>
      <c r="UBZ41" s="147"/>
      <c r="UCA41" s="154"/>
      <c r="UCB41" s="155"/>
      <c r="UCG41" s="150" t="s">
        <v>196</v>
      </c>
      <c r="UCH41" s="147"/>
      <c r="UCI41" s="154"/>
      <c r="UCJ41" s="155"/>
      <c r="UCO41" s="150" t="s">
        <v>196</v>
      </c>
      <c r="UCP41" s="147"/>
      <c r="UCQ41" s="154"/>
      <c r="UCR41" s="155"/>
      <c r="UCW41" s="150" t="s">
        <v>196</v>
      </c>
      <c r="UCX41" s="147"/>
      <c r="UCY41" s="154"/>
      <c r="UCZ41" s="155"/>
      <c r="UDE41" s="150" t="s">
        <v>196</v>
      </c>
      <c r="UDF41" s="147"/>
      <c r="UDG41" s="154"/>
      <c r="UDH41" s="155"/>
      <c r="UDM41" s="150" t="s">
        <v>196</v>
      </c>
      <c r="UDN41" s="147"/>
      <c r="UDO41" s="154"/>
      <c r="UDP41" s="155"/>
      <c r="UDU41" s="150" t="s">
        <v>196</v>
      </c>
      <c r="UDV41" s="147"/>
      <c r="UDW41" s="154"/>
      <c r="UDX41" s="155"/>
      <c r="UEC41" s="150" t="s">
        <v>196</v>
      </c>
      <c r="UED41" s="147"/>
      <c r="UEE41" s="154"/>
      <c r="UEF41" s="155"/>
      <c r="UEK41" s="150" t="s">
        <v>196</v>
      </c>
      <c r="UEL41" s="147"/>
      <c r="UEM41" s="154"/>
      <c r="UEN41" s="155"/>
      <c r="UES41" s="150" t="s">
        <v>196</v>
      </c>
      <c r="UET41" s="147"/>
      <c r="UEU41" s="154"/>
      <c r="UEV41" s="155"/>
      <c r="UFA41" s="150" t="s">
        <v>196</v>
      </c>
      <c r="UFB41" s="147"/>
      <c r="UFC41" s="154"/>
      <c r="UFD41" s="155"/>
      <c r="UFI41" s="150" t="s">
        <v>196</v>
      </c>
      <c r="UFJ41" s="147"/>
      <c r="UFK41" s="154"/>
      <c r="UFL41" s="155"/>
      <c r="UFQ41" s="150" t="s">
        <v>196</v>
      </c>
      <c r="UFR41" s="147"/>
      <c r="UFS41" s="154"/>
      <c r="UFT41" s="155"/>
      <c r="UFY41" s="150" t="s">
        <v>196</v>
      </c>
      <c r="UFZ41" s="147"/>
      <c r="UGA41" s="154"/>
      <c r="UGB41" s="155"/>
      <c r="UGG41" s="150" t="s">
        <v>196</v>
      </c>
      <c r="UGH41" s="147"/>
      <c r="UGI41" s="154"/>
      <c r="UGJ41" s="155"/>
      <c r="UGO41" s="150" t="s">
        <v>196</v>
      </c>
      <c r="UGP41" s="147"/>
      <c r="UGQ41" s="154"/>
      <c r="UGR41" s="155"/>
      <c r="UGW41" s="150" t="s">
        <v>196</v>
      </c>
      <c r="UGX41" s="147"/>
      <c r="UGY41" s="154"/>
      <c r="UGZ41" s="155"/>
      <c r="UHE41" s="150" t="s">
        <v>196</v>
      </c>
      <c r="UHF41" s="147"/>
      <c r="UHG41" s="154"/>
      <c r="UHH41" s="155"/>
      <c r="UHM41" s="150" t="s">
        <v>196</v>
      </c>
      <c r="UHN41" s="147"/>
      <c r="UHO41" s="154"/>
      <c r="UHP41" s="155"/>
      <c r="UHU41" s="150" t="s">
        <v>196</v>
      </c>
      <c r="UHV41" s="147"/>
      <c r="UHW41" s="154"/>
      <c r="UHX41" s="155"/>
      <c r="UIC41" s="150" t="s">
        <v>196</v>
      </c>
      <c r="UID41" s="147"/>
      <c r="UIE41" s="154"/>
      <c r="UIF41" s="155"/>
      <c r="UIK41" s="150" t="s">
        <v>196</v>
      </c>
      <c r="UIL41" s="147"/>
      <c r="UIM41" s="154"/>
      <c r="UIN41" s="155"/>
      <c r="UIS41" s="150" t="s">
        <v>196</v>
      </c>
      <c r="UIT41" s="147"/>
      <c r="UIU41" s="154"/>
      <c r="UIV41" s="155"/>
      <c r="UJA41" s="150" t="s">
        <v>196</v>
      </c>
      <c r="UJB41" s="147"/>
      <c r="UJC41" s="154"/>
      <c r="UJD41" s="155"/>
      <c r="UJI41" s="150" t="s">
        <v>196</v>
      </c>
      <c r="UJJ41" s="147"/>
      <c r="UJK41" s="154"/>
      <c r="UJL41" s="155"/>
      <c r="UJQ41" s="150" t="s">
        <v>196</v>
      </c>
      <c r="UJR41" s="147"/>
      <c r="UJS41" s="154"/>
      <c r="UJT41" s="155"/>
      <c r="UJY41" s="150" t="s">
        <v>196</v>
      </c>
      <c r="UJZ41" s="147"/>
      <c r="UKA41" s="154"/>
      <c r="UKB41" s="155"/>
      <c r="UKG41" s="150" t="s">
        <v>196</v>
      </c>
      <c r="UKH41" s="147"/>
      <c r="UKI41" s="154"/>
      <c r="UKJ41" s="155"/>
      <c r="UKO41" s="150" t="s">
        <v>196</v>
      </c>
      <c r="UKP41" s="147"/>
      <c r="UKQ41" s="154"/>
      <c r="UKR41" s="155"/>
      <c r="UKW41" s="150" t="s">
        <v>196</v>
      </c>
      <c r="UKX41" s="147"/>
      <c r="UKY41" s="154"/>
      <c r="UKZ41" s="155"/>
      <c r="ULE41" s="150" t="s">
        <v>196</v>
      </c>
      <c r="ULF41" s="147"/>
      <c r="ULG41" s="154"/>
      <c r="ULH41" s="155"/>
      <c r="ULM41" s="150" t="s">
        <v>196</v>
      </c>
      <c r="ULN41" s="147"/>
      <c r="ULO41" s="154"/>
      <c r="ULP41" s="155"/>
      <c r="ULU41" s="150" t="s">
        <v>196</v>
      </c>
      <c r="ULV41" s="147"/>
      <c r="ULW41" s="154"/>
      <c r="ULX41" s="155"/>
      <c r="UMC41" s="150" t="s">
        <v>196</v>
      </c>
      <c r="UMD41" s="147"/>
      <c r="UME41" s="154"/>
      <c r="UMF41" s="155"/>
      <c r="UMK41" s="150" t="s">
        <v>196</v>
      </c>
      <c r="UML41" s="147"/>
      <c r="UMM41" s="154"/>
      <c r="UMN41" s="155"/>
      <c r="UMS41" s="150" t="s">
        <v>196</v>
      </c>
      <c r="UMT41" s="147"/>
      <c r="UMU41" s="154"/>
      <c r="UMV41" s="155"/>
      <c r="UNA41" s="150" t="s">
        <v>196</v>
      </c>
      <c r="UNB41" s="147"/>
      <c r="UNC41" s="154"/>
      <c r="UND41" s="155"/>
      <c r="UNI41" s="150" t="s">
        <v>196</v>
      </c>
      <c r="UNJ41" s="147"/>
      <c r="UNK41" s="154"/>
      <c r="UNL41" s="155"/>
      <c r="UNQ41" s="150" t="s">
        <v>196</v>
      </c>
      <c r="UNR41" s="147"/>
      <c r="UNS41" s="154"/>
      <c r="UNT41" s="155"/>
      <c r="UNY41" s="150" t="s">
        <v>196</v>
      </c>
      <c r="UNZ41" s="147"/>
      <c r="UOA41" s="154"/>
      <c r="UOB41" s="155"/>
      <c r="UOG41" s="150" t="s">
        <v>196</v>
      </c>
      <c r="UOH41" s="147"/>
      <c r="UOI41" s="154"/>
      <c r="UOJ41" s="155"/>
      <c r="UOO41" s="150" t="s">
        <v>196</v>
      </c>
      <c r="UOP41" s="147"/>
      <c r="UOQ41" s="154"/>
      <c r="UOR41" s="155"/>
      <c r="UOW41" s="150" t="s">
        <v>196</v>
      </c>
      <c r="UOX41" s="147"/>
      <c r="UOY41" s="154"/>
      <c r="UOZ41" s="155"/>
      <c r="UPE41" s="150" t="s">
        <v>196</v>
      </c>
      <c r="UPF41" s="147"/>
      <c r="UPG41" s="154"/>
      <c r="UPH41" s="155"/>
      <c r="UPM41" s="150" t="s">
        <v>196</v>
      </c>
      <c r="UPN41" s="147"/>
      <c r="UPO41" s="154"/>
      <c r="UPP41" s="155"/>
      <c r="UPU41" s="150" t="s">
        <v>196</v>
      </c>
      <c r="UPV41" s="147"/>
      <c r="UPW41" s="154"/>
      <c r="UPX41" s="155"/>
      <c r="UQC41" s="150" t="s">
        <v>196</v>
      </c>
      <c r="UQD41" s="147"/>
      <c r="UQE41" s="154"/>
      <c r="UQF41" s="155"/>
      <c r="UQK41" s="150" t="s">
        <v>196</v>
      </c>
      <c r="UQL41" s="147"/>
      <c r="UQM41" s="154"/>
      <c r="UQN41" s="155"/>
      <c r="UQS41" s="150" t="s">
        <v>196</v>
      </c>
      <c r="UQT41" s="147"/>
      <c r="UQU41" s="154"/>
      <c r="UQV41" s="155"/>
      <c r="URA41" s="150" t="s">
        <v>196</v>
      </c>
      <c r="URB41" s="147"/>
      <c r="URC41" s="154"/>
      <c r="URD41" s="155"/>
      <c r="URI41" s="150" t="s">
        <v>196</v>
      </c>
      <c r="URJ41" s="147"/>
      <c r="URK41" s="154"/>
      <c r="URL41" s="155"/>
      <c r="URQ41" s="150" t="s">
        <v>196</v>
      </c>
      <c r="URR41" s="147"/>
      <c r="URS41" s="154"/>
      <c r="URT41" s="155"/>
      <c r="URY41" s="150" t="s">
        <v>196</v>
      </c>
      <c r="URZ41" s="147"/>
      <c r="USA41" s="154"/>
      <c r="USB41" s="155"/>
      <c r="USG41" s="150" t="s">
        <v>196</v>
      </c>
      <c r="USH41" s="147"/>
      <c r="USI41" s="154"/>
      <c r="USJ41" s="155"/>
      <c r="USO41" s="150" t="s">
        <v>196</v>
      </c>
      <c r="USP41" s="147"/>
      <c r="USQ41" s="154"/>
      <c r="USR41" s="155"/>
      <c r="USW41" s="150" t="s">
        <v>196</v>
      </c>
      <c r="USX41" s="147"/>
      <c r="USY41" s="154"/>
      <c r="USZ41" s="155"/>
      <c r="UTE41" s="150" t="s">
        <v>196</v>
      </c>
      <c r="UTF41" s="147"/>
      <c r="UTG41" s="154"/>
      <c r="UTH41" s="155"/>
      <c r="UTM41" s="150" t="s">
        <v>196</v>
      </c>
      <c r="UTN41" s="147"/>
      <c r="UTO41" s="154"/>
      <c r="UTP41" s="155"/>
      <c r="UTU41" s="150" t="s">
        <v>196</v>
      </c>
      <c r="UTV41" s="147"/>
      <c r="UTW41" s="154"/>
      <c r="UTX41" s="155"/>
      <c r="UUC41" s="150" t="s">
        <v>196</v>
      </c>
      <c r="UUD41" s="147"/>
      <c r="UUE41" s="154"/>
      <c r="UUF41" s="155"/>
      <c r="UUK41" s="150" t="s">
        <v>196</v>
      </c>
      <c r="UUL41" s="147"/>
      <c r="UUM41" s="154"/>
      <c r="UUN41" s="155"/>
      <c r="UUS41" s="150" t="s">
        <v>196</v>
      </c>
      <c r="UUT41" s="147"/>
      <c r="UUU41" s="154"/>
      <c r="UUV41" s="155"/>
      <c r="UVA41" s="150" t="s">
        <v>196</v>
      </c>
      <c r="UVB41" s="147"/>
      <c r="UVC41" s="154"/>
      <c r="UVD41" s="155"/>
      <c r="UVI41" s="150" t="s">
        <v>196</v>
      </c>
      <c r="UVJ41" s="147"/>
      <c r="UVK41" s="154"/>
      <c r="UVL41" s="155"/>
      <c r="UVQ41" s="150" t="s">
        <v>196</v>
      </c>
      <c r="UVR41" s="147"/>
      <c r="UVS41" s="154"/>
      <c r="UVT41" s="155"/>
      <c r="UVY41" s="150" t="s">
        <v>196</v>
      </c>
      <c r="UVZ41" s="147"/>
      <c r="UWA41" s="154"/>
      <c r="UWB41" s="155"/>
      <c r="UWG41" s="150" t="s">
        <v>196</v>
      </c>
      <c r="UWH41" s="147"/>
      <c r="UWI41" s="154"/>
      <c r="UWJ41" s="155"/>
      <c r="UWO41" s="150" t="s">
        <v>196</v>
      </c>
      <c r="UWP41" s="147"/>
      <c r="UWQ41" s="154"/>
      <c r="UWR41" s="155"/>
      <c r="UWW41" s="150" t="s">
        <v>196</v>
      </c>
      <c r="UWX41" s="147"/>
      <c r="UWY41" s="154"/>
      <c r="UWZ41" s="155"/>
      <c r="UXE41" s="150" t="s">
        <v>196</v>
      </c>
      <c r="UXF41" s="147"/>
      <c r="UXG41" s="154"/>
      <c r="UXH41" s="155"/>
      <c r="UXM41" s="150" t="s">
        <v>196</v>
      </c>
      <c r="UXN41" s="147"/>
      <c r="UXO41" s="154"/>
      <c r="UXP41" s="155"/>
      <c r="UXU41" s="150" t="s">
        <v>196</v>
      </c>
      <c r="UXV41" s="147"/>
      <c r="UXW41" s="154"/>
      <c r="UXX41" s="155"/>
      <c r="UYC41" s="150" t="s">
        <v>196</v>
      </c>
      <c r="UYD41" s="147"/>
      <c r="UYE41" s="154"/>
      <c r="UYF41" s="155"/>
      <c r="UYK41" s="150" t="s">
        <v>196</v>
      </c>
      <c r="UYL41" s="147"/>
      <c r="UYM41" s="154"/>
      <c r="UYN41" s="155"/>
      <c r="UYS41" s="150" t="s">
        <v>196</v>
      </c>
      <c r="UYT41" s="147"/>
      <c r="UYU41" s="154"/>
      <c r="UYV41" s="155"/>
      <c r="UZA41" s="150" t="s">
        <v>196</v>
      </c>
      <c r="UZB41" s="147"/>
      <c r="UZC41" s="154"/>
      <c r="UZD41" s="155"/>
      <c r="UZI41" s="150" t="s">
        <v>196</v>
      </c>
      <c r="UZJ41" s="147"/>
      <c r="UZK41" s="154"/>
      <c r="UZL41" s="155"/>
      <c r="UZQ41" s="150" t="s">
        <v>196</v>
      </c>
      <c r="UZR41" s="147"/>
      <c r="UZS41" s="154"/>
      <c r="UZT41" s="155"/>
      <c r="UZY41" s="150" t="s">
        <v>196</v>
      </c>
      <c r="UZZ41" s="147"/>
      <c r="VAA41" s="154"/>
      <c r="VAB41" s="155"/>
      <c r="VAG41" s="150" t="s">
        <v>196</v>
      </c>
      <c r="VAH41" s="147"/>
      <c r="VAI41" s="154"/>
      <c r="VAJ41" s="155"/>
      <c r="VAO41" s="150" t="s">
        <v>196</v>
      </c>
      <c r="VAP41" s="147"/>
      <c r="VAQ41" s="154"/>
      <c r="VAR41" s="155"/>
      <c r="VAW41" s="150" t="s">
        <v>196</v>
      </c>
      <c r="VAX41" s="147"/>
      <c r="VAY41" s="154"/>
      <c r="VAZ41" s="155"/>
      <c r="VBE41" s="150" t="s">
        <v>196</v>
      </c>
      <c r="VBF41" s="147"/>
      <c r="VBG41" s="154"/>
      <c r="VBH41" s="155"/>
      <c r="VBM41" s="150" t="s">
        <v>196</v>
      </c>
      <c r="VBN41" s="147"/>
      <c r="VBO41" s="154"/>
      <c r="VBP41" s="155"/>
      <c r="VBU41" s="150" t="s">
        <v>196</v>
      </c>
      <c r="VBV41" s="147"/>
      <c r="VBW41" s="154"/>
      <c r="VBX41" s="155"/>
      <c r="VCC41" s="150" t="s">
        <v>196</v>
      </c>
      <c r="VCD41" s="147"/>
      <c r="VCE41" s="154"/>
      <c r="VCF41" s="155"/>
      <c r="VCK41" s="150" t="s">
        <v>196</v>
      </c>
      <c r="VCL41" s="147"/>
      <c r="VCM41" s="154"/>
      <c r="VCN41" s="155"/>
      <c r="VCS41" s="150" t="s">
        <v>196</v>
      </c>
      <c r="VCT41" s="147"/>
      <c r="VCU41" s="154"/>
      <c r="VCV41" s="155"/>
      <c r="VDA41" s="150" t="s">
        <v>196</v>
      </c>
      <c r="VDB41" s="147"/>
      <c r="VDC41" s="154"/>
      <c r="VDD41" s="155"/>
      <c r="VDI41" s="150" t="s">
        <v>196</v>
      </c>
      <c r="VDJ41" s="147"/>
      <c r="VDK41" s="154"/>
      <c r="VDL41" s="155"/>
      <c r="VDQ41" s="150" t="s">
        <v>196</v>
      </c>
      <c r="VDR41" s="147"/>
      <c r="VDS41" s="154"/>
      <c r="VDT41" s="155"/>
      <c r="VDY41" s="150" t="s">
        <v>196</v>
      </c>
      <c r="VDZ41" s="147"/>
      <c r="VEA41" s="154"/>
      <c r="VEB41" s="155"/>
      <c r="VEG41" s="150" t="s">
        <v>196</v>
      </c>
      <c r="VEH41" s="147"/>
      <c r="VEI41" s="154"/>
      <c r="VEJ41" s="155"/>
      <c r="VEO41" s="150" t="s">
        <v>196</v>
      </c>
      <c r="VEP41" s="147"/>
      <c r="VEQ41" s="154"/>
      <c r="VER41" s="155"/>
      <c r="VEW41" s="150" t="s">
        <v>196</v>
      </c>
      <c r="VEX41" s="147"/>
      <c r="VEY41" s="154"/>
      <c r="VEZ41" s="155"/>
      <c r="VFE41" s="150" t="s">
        <v>196</v>
      </c>
      <c r="VFF41" s="147"/>
      <c r="VFG41" s="154"/>
      <c r="VFH41" s="155"/>
      <c r="VFM41" s="150" t="s">
        <v>196</v>
      </c>
      <c r="VFN41" s="147"/>
      <c r="VFO41" s="154"/>
      <c r="VFP41" s="155"/>
      <c r="VFU41" s="150" t="s">
        <v>196</v>
      </c>
      <c r="VFV41" s="147"/>
      <c r="VFW41" s="154"/>
      <c r="VFX41" s="155"/>
      <c r="VGC41" s="150" t="s">
        <v>196</v>
      </c>
      <c r="VGD41" s="147"/>
      <c r="VGE41" s="154"/>
      <c r="VGF41" s="155"/>
      <c r="VGK41" s="150" t="s">
        <v>196</v>
      </c>
      <c r="VGL41" s="147"/>
      <c r="VGM41" s="154"/>
      <c r="VGN41" s="155"/>
      <c r="VGS41" s="150" t="s">
        <v>196</v>
      </c>
      <c r="VGT41" s="147"/>
      <c r="VGU41" s="154"/>
      <c r="VGV41" s="155"/>
      <c r="VHA41" s="150" t="s">
        <v>196</v>
      </c>
      <c r="VHB41" s="147"/>
      <c r="VHC41" s="154"/>
      <c r="VHD41" s="155"/>
      <c r="VHI41" s="150" t="s">
        <v>196</v>
      </c>
      <c r="VHJ41" s="147"/>
      <c r="VHK41" s="154"/>
      <c r="VHL41" s="155"/>
      <c r="VHQ41" s="150" t="s">
        <v>196</v>
      </c>
      <c r="VHR41" s="147"/>
      <c r="VHS41" s="154"/>
      <c r="VHT41" s="155"/>
      <c r="VHY41" s="150" t="s">
        <v>196</v>
      </c>
      <c r="VHZ41" s="147"/>
      <c r="VIA41" s="154"/>
      <c r="VIB41" s="155"/>
      <c r="VIG41" s="150" t="s">
        <v>196</v>
      </c>
      <c r="VIH41" s="147"/>
      <c r="VII41" s="154"/>
      <c r="VIJ41" s="155"/>
      <c r="VIO41" s="150" t="s">
        <v>196</v>
      </c>
      <c r="VIP41" s="147"/>
      <c r="VIQ41" s="154"/>
      <c r="VIR41" s="155"/>
      <c r="VIW41" s="150" t="s">
        <v>196</v>
      </c>
      <c r="VIX41" s="147"/>
      <c r="VIY41" s="154"/>
      <c r="VIZ41" s="155"/>
      <c r="VJE41" s="150" t="s">
        <v>196</v>
      </c>
      <c r="VJF41" s="147"/>
      <c r="VJG41" s="154"/>
      <c r="VJH41" s="155"/>
      <c r="VJM41" s="150" t="s">
        <v>196</v>
      </c>
      <c r="VJN41" s="147"/>
      <c r="VJO41" s="154"/>
      <c r="VJP41" s="155"/>
      <c r="VJU41" s="150" t="s">
        <v>196</v>
      </c>
      <c r="VJV41" s="147"/>
      <c r="VJW41" s="154"/>
      <c r="VJX41" s="155"/>
      <c r="VKC41" s="150" t="s">
        <v>196</v>
      </c>
      <c r="VKD41" s="147"/>
      <c r="VKE41" s="154"/>
      <c r="VKF41" s="155"/>
      <c r="VKK41" s="150" t="s">
        <v>196</v>
      </c>
      <c r="VKL41" s="147"/>
      <c r="VKM41" s="154"/>
      <c r="VKN41" s="155"/>
      <c r="VKS41" s="150" t="s">
        <v>196</v>
      </c>
      <c r="VKT41" s="147"/>
      <c r="VKU41" s="154"/>
      <c r="VKV41" s="155"/>
      <c r="VLA41" s="150" t="s">
        <v>196</v>
      </c>
      <c r="VLB41" s="147"/>
      <c r="VLC41" s="154"/>
      <c r="VLD41" s="155"/>
      <c r="VLI41" s="150" t="s">
        <v>196</v>
      </c>
      <c r="VLJ41" s="147"/>
      <c r="VLK41" s="154"/>
      <c r="VLL41" s="155"/>
      <c r="VLQ41" s="150" t="s">
        <v>196</v>
      </c>
      <c r="VLR41" s="147"/>
      <c r="VLS41" s="154"/>
      <c r="VLT41" s="155"/>
      <c r="VLY41" s="150" t="s">
        <v>196</v>
      </c>
      <c r="VLZ41" s="147"/>
      <c r="VMA41" s="154"/>
      <c r="VMB41" s="155"/>
      <c r="VMG41" s="150" t="s">
        <v>196</v>
      </c>
      <c r="VMH41" s="147"/>
      <c r="VMI41" s="154"/>
      <c r="VMJ41" s="155"/>
      <c r="VMO41" s="150" t="s">
        <v>196</v>
      </c>
      <c r="VMP41" s="147"/>
      <c r="VMQ41" s="154"/>
      <c r="VMR41" s="155"/>
      <c r="VMW41" s="150" t="s">
        <v>196</v>
      </c>
      <c r="VMX41" s="147"/>
      <c r="VMY41" s="154"/>
      <c r="VMZ41" s="155"/>
      <c r="VNE41" s="150" t="s">
        <v>196</v>
      </c>
      <c r="VNF41" s="147"/>
      <c r="VNG41" s="154"/>
      <c r="VNH41" s="155"/>
      <c r="VNM41" s="150" t="s">
        <v>196</v>
      </c>
      <c r="VNN41" s="147"/>
      <c r="VNO41" s="154"/>
      <c r="VNP41" s="155"/>
      <c r="VNU41" s="150" t="s">
        <v>196</v>
      </c>
      <c r="VNV41" s="147"/>
      <c r="VNW41" s="154"/>
      <c r="VNX41" s="155"/>
      <c r="VOC41" s="150" t="s">
        <v>196</v>
      </c>
      <c r="VOD41" s="147"/>
      <c r="VOE41" s="154"/>
      <c r="VOF41" s="155"/>
      <c r="VOK41" s="150" t="s">
        <v>196</v>
      </c>
      <c r="VOL41" s="147"/>
      <c r="VOM41" s="154"/>
      <c r="VON41" s="155"/>
      <c r="VOS41" s="150" t="s">
        <v>196</v>
      </c>
      <c r="VOT41" s="147"/>
      <c r="VOU41" s="154"/>
      <c r="VOV41" s="155"/>
      <c r="VPA41" s="150" t="s">
        <v>196</v>
      </c>
      <c r="VPB41" s="147"/>
      <c r="VPC41" s="154"/>
      <c r="VPD41" s="155"/>
      <c r="VPI41" s="150" t="s">
        <v>196</v>
      </c>
      <c r="VPJ41" s="147"/>
      <c r="VPK41" s="154"/>
      <c r="VPL41" s="155"/>
      <c r="VPQ41" s="150" t="s">
        <v>196</v>
      </c>
      <c r="VPR41" s="147"/>
      <c r="VPS41" s="154"/>
      <c r="VPT41" s="155"/>
      <c r="VPY41" s="150" t="s">
        <v>196</v>
      </c>
      <c r="VPZ41" s="147"/>
      <c r="VQA41" s="154"/>
      <c r="VQB41" s="155"/>
      <c r="VQG41" s="150" t="s">
        <v>196</v>
      </c>
      <c r="VQH41" s="147"/>
      <c r="VQI41" s="154"/>
      <c r="VQJ41" s="155"/>
      <c r="VQO41" s="150" t="s">
        <v>196</v>
      </c>
      <c r="VQP41" s="147"/>
      <c r="VQQ41" s="154"/>
      <c r="VQR41" s="155"/>
      <c r="VQW41" s="150" t="s">
        <v>196</v>
      </c>
      <c r="VQX41" s="147"/>
      <c r="VQY41" s="154"/>
      <c r="VQZ41" s="155"/>
      <c r="VRE41" s="150" t="s">
        <v>196</v>
      </c>
      <c r="VRF41" s="147"/>
      <c r="VRG41" s="154"/>
      <c r="VRH41" s="155"/>
      <c r="VRM41" s="150" t="s">
        <v>196</v>
      </c>
      <c r="VRN41" s="147"/>
      <c r="VRO41" s="154"/>
      <c r="VRP41" s="155"/>
      <c r="VRU41" s="150" t="s">
        <v>196</v>
      </c>
      <c r="VRV41" s="147"/>
      <c r="VRW41" s="154"/>
      <c r="VRX41" s="155"/>
      <c r="VSC41" s="150" t="s">
        <v>196</v>
      </c>
      <c r="VSD41" s="147"/>
      <c r="VSE41" s="154"/>
      <c r="VSF41" s="155"/>
      <c r="VSK41" s="150" t="s">
        <v>196</v>
      </c>
      <c r="VSL41" s="147"/>
      <c r="VSM41" s="154"/>
      <c r="VSN41" s="155"/>
      <c r="VSS41" s="150" t="s">
        <v>196</v>
      </c>
      <c r="VST41" s="147"/>
      <c r="VSU41" s="154"/>
      <c r="VSV41" s="155"/>
      <c r="VTA41" s="150" t="s">
        <v>196</v>
      </c>
      <c r="VTB41" s="147"/>
      <c r="VTC41" s="154"/>
      <c r="VTD41" s="155"/>
      <c r="VTI41" s="150" t="s">
        <v>196</v>
      </c>
      <c r="VTJ41" s="147"/>
      <c r="VTK41" s="154"/>
      <c r="VTL41" s="155"/>
      <c r="VTQ41" s="150" t="s">
        <v>196</v>
      </c>
      <c r="VTR41" s="147"/>
      <c r="VTS41" s="154"/>
      <c r="VTT41" s="155"/>
      <c r="VTY41" s="150" t="s">
        <v>196</v>
      </c>
      <c r="VTZ41" s="147"/>
      <c r="VUA41" s="154"/>
      <c r="VUB41" s="155"/>
      <c r="VUG41" s="150" t="s">
        <v>196</v>
      </c>
      <c r="VUH41" s="147"/>
      <c r="VUI41" s="154"/>
      <c r="VUJ41" s="155"/>
      <c r="VUO41" s="150" t="s">
        <v>196</v>
      </c>
      <c r="VUP41" s="147"/>
      <c r="VUQ41" s="154"/>
      <c r="VUR41" s="155"/>
      <c r="VUW41" s="150" t="s">
        <v>196</v>
      </c>
      <c r="VUX41" s="147"/>
      <c r="VUY41" s="154"/>
      <c r="VUZ41" s="155"/>
      <c r="VVE41" s="150" t="s">
        <v>196</v>
      </c>
      <c r="VVF41" s="147"/>
      <c r="VVG41" s="154"/>
      <c r="VVH41" s="155"/>
      <c r="VVM41" s="150" t="s">
        <v>196</v>
      </c>
      <c r="VVN41" s="147"/>
      <c r="VVO41" s="154"/>
      <c r="VVP41" s="155"/>
      <c r="VVU41" s="150" t="s">
        <v>196</v>
      </c>
      <c r="VVV41" s="147"/>
      <c r="VVW41" s="154"/>
      <c r="VVX41" s="155"/>
      <c r="VWC41" s="150" t="s">
        <v>196</v>
      </c>
      <c r="VWD41" s="147"/>
      <c r="VWE41" s="154"/>
      <c r="VWF41" s="155"/>
      <c r="VWK41" s="150" t="s">
        <v>196</v>
      </c>
      <c r="VWL41" s="147"/>
      <c r="VWM41" s="154"/>
      <c r="VWN41" s="155"/>
      <c r="VWS41" s="150" t="s">
        <v>196</v>
      </c>
      <c r="VWT41" s="147"/>
      <c r="VWU41" s="154"/>
      <c r="VWV41" s="155"/>
      <c r="VXA41" s="150" t="s">
        <v>196</v>
      </c>
      <c r="VXB41" s="147"/>
      <c r="VXC41" s="154"/>
      <c r="VXD41" s="155"/>
      <c r="VXI41" s="150" t="s">
        <v>196</v>
      </c>
      <c r="VXJ41" s="147"/>
      <c r="VXK41" s="154"/>
      <c r="VXL41" s="155"/>
      <c r="VXQ41" s="150" t="s">
        <v>196</v>
      </c>
      <c r="VXR41" s="147"/>
      <c r="VXS41" s="154"/>
      <c r="VXT41" s="155"/>
      <c r="VXY41" s="150" t="s">
        <v>196</v>
      </c>
      <c r="VXZ41" s="147"/>
      <c r="VYA41" s="154"/>
      <c r="VYB41" s="155"/>
      <c r="VYG41" s="150" t="s">
        <v>196</v>
      </c>
      <c r="VYH41" s="147"/>
      <c r="VYI41" s="154"/>
      <c r="VYJ41" s="155"/>
      <c r="VYO41" s="150" t="s">
        <v>196</v>
      </c>
      <c r="VYP41" s="147"/>
      <c r="VYQ41" s="154"/>
      <c r="VYR41" s="155"/>
      <c r="VYW41" s="150" t="s">
        <v>196</v>
      </c>
      <c r="VYX41" s="147"/>
      <c r="VYY41" s="154"/>
      <c r="VYZ41" s="155"/>
      <c r="VZE41" s="150" t="s">
        <v>196</v>
      </c>
      <c r="VZF41" s="147"/>
      <c r="VZG41" s="154"/>
      <c r="VZH41" s="155"/>
      <c r="VZM41" s="150" t="s">
        <v>196</v>
      </c>
      <c r="VZN41" s="147"/>
      <c r="VZO41" s="154"/>
      <c r="VZP41" s="155"/>
      <c r="VZU41" s="150" t="s">
        <v>196</v>
      </c>
      <c r="VZV41" s="147"/>
      <c r="VZW41" s="154"/>
      <c r="VZX41" s="155"/>
      <c r="WAC41" s="150" t="s">
        <v>196</v>
      </c>
      <c r="WAD41" s="147"/>
      <c r="WAE41" s="154"/>
      <c r="WAF41" s="155"/>
      <c r="WAK41" s="150" t="s">
        <v>196</v>
      </c>
      <c r="WAL41" s="147"/>
      <c r="WAM41" s="154"/>
      <c r="WAN41" s="155"/>
      <c r="WAS41" s="150" t="s">
        <v>196</v>
      </c>
      <c r="WAT41" s="147"/>
      <c r="WAU41" s="154"/>
      <c r="WAV41" s="155"/>
      <c r="WBA41" s="150" t="s">
        <v>196</v>
      </c>
      <c r="WBB41" s="147"/>
      <c r="WBC41" s="154"/>
      <c r="WBD41" s="155"/>
      <c r="WBI41" s="150" t="s">
        <v>196</v>
      </c>
      <c r="WBJ41" s="147"/>
      <c r="WBK41" s="154"/>
      <c r="WBL41" s="155"/>
      <c r="WBQ41" s="150" t="s">
        <v>196</v>
      </c>
      <c r="WBR41" s="147"/>
      <c r="WBS41" s="154"/>
      <c r="WBT41" s="155"/>
      <c r="WBY41" s="150" t="s">
        <v>196</v>
      </c>
      <c r="WBZ41" s="147"/>
      <c r="WCA41" s="154"/>
      <c r="WCB41" s="155"/>
      <c r="WCG41" s="150" t="s">
        <v>196</v>
      </c>
      <c r="WCH41" s="147"/>
      <c r="WCI41" s="154"/>
      <c r="WCJ41" s="155"/>
      <c r="WCO41" s="150" t="s">
        <v>196</v>
      </c>
      <c r="WCP41" s="147"/>
      <c r="WCQ41" s="154"/>
      <c r="WCR41" s="155"/>
      <c r="WCW41" s="150" t="s">
        <v>196</v>
      </c>
      <c r="WCX41" s="147"/>
      <c r="WCY41" s="154"/>
      <c r="WCZ41" s="155"/>
      <c r="WDE41" s="150" t="s">
        <v>196</v>
      </c>
      <c r="WDF41" s="147"/>
      <c r="WDG41" s="154"/>
      <c r="WDH41" s="155"/>
      <c r="WDM41" s="150" t="s">
        <v>196</v>
      </c>
      <c r="WDN41" s="147"/>
      <c r="WDO41" s="154"/>
      <c r="WDP41" s="155"/>
      <c r="WDU41" s="150" t="s">
        <v>196</v>
      </c>
      <c r="WDV41" s="147"/>
      <c r="WDW41" s="154"/>
      <c r="WDX41" s="155"/>
      <c r="WEC41" s="150" t="s">
        <v>196</v>
      </c>
      <c r="WED41" s="147"/>
      <c r="WEE41" s="154"/>
      <c r="WEF41" s="155"/>
      <c r="WEK41" s="150" t="s">
        <v>196</v>
      </c>
      <c r="WEL41" s="147"/>
      <c r="WEM41" s="154"/>
      <c r="WEN41" s="155"/>
      <c r="WES41" s="150" t="s">
        <v>196</v>
      </c>
      <c r="WET41" s="147"/>
      <c r="WEU41" s="154"/>
      <c r="WEV41" s="155"/>
      <c r="WFA41" s="150" t="s">
        <v>196</v>
      </c>
      <c r="WFB41" s="147"/>
      <c r="WFC41" s="154"/>
      <c r="WFD41" s="155"/>
      <c r="WFI41" s="150" t="s">
        <v>196</v>
      </c>
      <c r="WFJ41" s="147"/>
      <c r="WFK41" s="154"/>
      <c r="WFL41" s="155"/>
      <c r="WFQ41" s="150" t="s">
        <v>196</v>
      </c>
      <c r="WFR41" s="147"/>
      <c r="WFS41" s="154"/>
      <c r="WFT41" s="155"/>
      <c r="WFY41" s="150" t="s">
        <v>196</v>
      </c>
      <c r="WFZ41" s="147"/>
      <c r="WGA41" s="154"/>
      <c r="WGB41" s="155"/>
      <c r="WGG41" s="150" t="s">
        <v>196</v>
      </c>
      <c r="WGH41" s="147"/>
      <c r="WGI41" s="154"/>
      <c r="WGJ41" s="155"/>
      <c r="WGO41" s="150" t="s">
        <v>196</v>
      </c>
      <c r="WGP41" s="147"/>
      <c r="WGQ41" s="154"/>
      <c r="WGR41" s="155"/>
      <c r="WGW41" s="150" t="s">
        <v>196</v>
      </c>
      <c r="WGX41" s="147"/>
      <c r="WGY41" s="154"/>
      <c r="WGZ41" s="155"/>
      <c r="WHE41" s="150" t="s">
        <v>196</v>
      </c>
      <c r="WHF41" s="147"/>
      <c r="WHG41" s="154"/>
      <c r="WHH41" s="155"/>
      <c r="WHM41" s="150" t="s">
        <v>196</v>
      </c>
      <c r="WHN41" s="147"/>
      <c r="WHO41" s="154"/>
      <c r="WHP41" s="155"/>
      <c r="WHU41" s="150" t="s">
        <v>196</v>
      </c>
      <c r="WHV41" s="147"/>
      <c r="WHW41" s="154"/>
      <c r="WHX41" s="155"/>
      <c r="WIC41" s="150" t="s">
        <v>196</v>
      </c>
      <c r="WID41" s="147"/>
      <c r="WIE41" s="154"/>
      <c r="WIF41" s="155"/>
      <c r="WIK41" s="150" t="s">
        <v>196</v>
      </c>
      <c r="WIL41" s="147"/>
      <c r="WIM41" s="154"/>
      <c r="WIN41" s="155"/>
      <c r="WIS41" s="150" t="s">
        <v>196</v>
      </c>
      <c r="WIT41" s="147"/>
      <c r="WIU41" s="154"/>
      <c r="WIV41" s="155"/>
      <c r="WJA41" s="150" t="s">
        <v>196</v>
      </c>
      <c r="WJB41" s="147"/>
      <c r="WJC41" s="154"/>
      <c r="WJD41" s="155"/>
      <c r="WJI41" s="150" t="s">
        <v>196</v>
      </c>
      <c r="WJJ41" s="147"/>
      <c r="WJK41" s="154"/>
      <c r="WJL41" s="155"/>
      <c r="WJQ41" s="150" t="s">
        <v>196</v>
      </c>
      <c r="WJR41" s="147"/>
      <c r="WJS41" s="154"/>
      <c r="WJT41" s="155"/>
      <c r="WJY41" s="150" t="s">
        <v>196</v>
      </c>
      <c r="WJZ41" s="147"/>
      <c r="WKA41" s="154"/>
      <c r="WKB41" s="155"/>
      <c r="WKG41" s="150" t="s">
        <v>196</v>
      </c>
      <c r="WKH41" s="147"/>
      <c r="WKI41" s="154"/>
      <c r="WKJ41" s="155"/>
      <c r="WKO41" s="150" t="s">
        <v>196</v>
      </c>
      <c r="WKP41" s="147"/>
      <c r="WKQ41" s="154"/>
      <c r="WKR41" s="155"/>
      <c r="WKW41" s="150" t="s">
        <v>196</v>
      </c>
      <c r="WKX41" s="147"/>
      <c r="WKY41" s="154"/>
      <c r="WKZ41" s="155"/>
      <c r="WLE41" s="150" t="s">
        <v>196</v>
      </c>
      <c r="WLF41" s="147"/>
      <c r="WLG41" s="154"/>
      <c r="WLH41" s="155"/>
      <c r="WLM41" s="150" t="s">
        <v>196</v>
      </c>
      <c r="WLN41" s="147"/>
      <c r="WLO41" s="154"/>
      <c r="WLP41" s="155"/>
      <c r="WLU41" s="150" t="s">
        <v>196</v>
      </c>
      <c r="WLV41" s="147"/>
      <c r="WLW41" s="154"/>
      <c r="WLX41" s="155"/>
      <c r="WMC41" s="150" t="s">
        <v>196</v>
      </c>
      <c r="WMD41" s="147"/>
      <c r="WME41" s="154"/>
      <c r="WMF41" s="155"/>
      <c r="WMK41" s="150" t="s">
        <v>196</v>
      </c>
      <c r="WML41" s="147"/>
      <c r="WMM41" s="154"/>
      <c r="WMN41" s="155"/>
      <c r="WMS41" s="150" t="s">
        <v>196</v>
      </c>
      <c r="WMT41" s="147"/>
      <c r="WMU41" s="154"/>
      <c r="WMV41" s="155"/>
      <c r="WNA41" s="150" t="s">
        <v>196</v>
      </c>
      <c r="WNB41" s="147"/>
      <c r="WNC41" s="154"/>
      <c r="WND41" s="155"/>
      <c r="WNI41" s="150" t="s">
        <v>196</v>
      </c>
      <c r="WNJ41" s="147"/>
      <c r="WNK41" s="154"/>
      <c r="WNL41" s="155"/>
      <c r="WNQ41" s="150" t="s">
        <v>196</v>
      </c>
      <c r="WNR41" s="147"/>
      <c r="WNS41" s="154"/>
      <c r="WNT41" s="155"/>
      <c r="WNY41" s="150" t="s">
        <v>196</v>
      </c>
      <c r="WNZ41" s="147"/>
      <c r="WOA41" s="154"/>
      <c r="WOB41" s="155"/>
      <c r="WOG41" s="150" t="s">
        <v>196</v>
      </c>
      <c r="WOH41" s="147"/>
      <c r="WOI41" s="154"/>
      <c r="WOJ41" s="155"/>
      <c r="WOO41" s="150" t="s">
        <v>196</v>
      </c>
      <c r="WOP41" s="147"/>
      <c r="WOQ41" s="154"/>
      <c r="WOR41" s="155"/>
      <c r="WOW41" s="150" t="s">
        <v>196</v>
      </c>
      <c r="WOX41" s="147"/>
      <c r="WOY41" s="154"/>
      <c r="WOZ41" s="155"/>
      <c r="WPE41" s="150" t="s">
        <v>196</v>
      </c>
      <c r="WPF41" s="147"/>
      <c r="WPG41" s="154"/>
      <c r="WPH41" s="155"/>
      <c r="WPM41" s="150" t="s">
        <v>196</v>
      </c>
      <c r="WPN41" s="147"/>
      <c r="WPO41" s="154"/>
      <c r="WPP41" s="155"/>
      <c r="WPU41" s="150" t="s">
        <v>196</v>
      </c>
      <c r="WPV41" s="147"/>
      <c r="WPW41" s="154"/>
      <c r="WPX41" s="155"/>
      <c r="WQC41" s="150" t="s">
        <v>196</v>
      </c>
      <c r="WQD41" s="147"/>
      <c r="WQE41" s="154"/>
      <c r="WQF41" s="155"/>
      <c r="WQK41" s="150" t="s">
        <v>196</v>
      </c>
      <c r="WQL41" s="147"/>
      <c r="WQM41" s="154"/>
      <c r="WQN41" s="155"/>
      <c r="WQS41" s="150" t="s">
        <v>196</v>
      </c>
      <c r="WQT41" s="147"/>
      <c r="WQU41" s="154"/>
      <c r="WQV41" s="155"/>
      <c r="WRA41" s="150" t="s">
        <v>196</v>
      </c>
      <c r="WRB41" s="147"/>
      <c r="WRC41" s="154"/>
      <c r="WRD41" s="155"/>
      <c r="WRI41" s="150" t="s">
        <v>196</v>
      </c>
      <c r="WRJ41" s="147"/>
      <c r="WRK41" s="154"/>
      <c r="WRL41" s="155"/>
      <c r="WRQ41" s="150" t="s">
        <v>196</v>
      </c>
      <c r="WRR41" s="147"/>
      <c r="WRS41" s="154"/>
      <c r="WRT41" s="155"/>
      <c r="WRY41" s="150" t="s">
        <v>196</v>
      </c>
      <c r="WRZ41" s="147"/>
      <c r="WSA41" s="154"/>
      <c r="WSB41" s="155"/>
      <c r="WSG41" s="150" t="s">
        <v>196</v>
      </c>
      <c r="WSH41" s="147"/>
      <c r="WSI41" s="154"/>
      <c r="WSJ41" s="155"/>
      <c r="WSO41" s="150" t="s">
        <v>196</v>
      </c>
      <c r="WSP41" s="147"/>
      <c r="WSQ41" s="154"/>
      <c r="WSR41" s="155"/>
      <c r="WSW41" s="150" t="s">
        <v>196</v>
      </c>
      <c r="WSX41" s="147"/>
      <c r="WSY41" s="154"/>
      <c r="WSZ41" s="155"/>
      <c r="WTE41" s="150" t="s">
        <v>196</v>
      </c>
      <c r="WTF41" s="147"/>
      <c r="WTG41" s="154"/>
      <c r="WTH41" s="155"/>
      <c r="WTM41" s="150" t="s">
        <v>196</v>
      </c>
      <c r="WTN41" s="147"/>
      <c r="WTO41" s="154"/>
      <c r="WTP41" s="155"/>
      <c r="WTU41" s="150" t="s">
        <v>196</v>
      </c>
      <c r="WTV41" s="147"/>
      <c r="WTW41" s="154"/>
      <c r="WTX41" s="155"/>
      <c r="WUC41" s="150" t="s">
        <v>196</v>
      </c>
      <c r="WUD41" s="147"/>
      <c r="WUE41" s="154"/>
      <c r="WUF41" s="155"/>
      <c r="WUK41" s="150" t="s">
        <v>196</v>
      </c>
      <c r="WUL41" s="147"/>
      <c r="WUM41" s="154"/>
      <c r="WUN41" s="155"/>
      <c r="WUS41" s="150" t="s">
        <v>196</v>
      </c>
      <c r="WUT41" s="147"/>
      <c r="WUU41" s="154"/>
      <c r="WUV41" s="155"/>
      <c r="WVA41" s="150" t="s">
        <v>196</v>
      </c>
      <c r="WVB41" s="147"/>
      <c r="WVC41" s="154"/>
      <c r="WVD41" s="155"/>
      <c r="WVI41" s="150" t="s">
        <v>196</v>
      </c>
      <c r="WVJ41" s="147"/>
      <c r="WVK41" s="154"/>
      <c r="WVL41" s="155"/>
      <c r="WVQ41" s="150" t="s">
        <v>196</v>
      </c>
      <c r="WVR41" s="147"/>
      <c r="WVS41" s="154"/>
      <c r="WVT41" s="155"/>
      <c r="WVY41" s="150" t="s">
        <v>196</v>
      </c>
      <c r="WVZ41" s="147"/>
      <c r="WWA41" s="154"/>
      <c r="WWB41" s="155"/>
      <c r="WWG41" s="150" t="s">
        <v>196</v>
      </c>
      <c r="WWH41" s="147"/>
      <c r="WWI41" s="154"/>
      <c r="WWJ41" s="155"/>
      <c r="WWO41" s="150" t="s">
        <v>196</v>
      </c>
      <c r="WWP41" s="147"/>
      <c r="WWQ41" s="154"/>
      <c r="WWR41" s="155"/>
      <c r="WWW41" s="150" t="s">
        <v>196</v>
      </c>
      <c r="WWX41" s="147"/>
      <c r="WWY41" s="154"/>
      <c r="WWZ41" s="155"/>
      <c r="WXE41" s="150" t="s">
        <v>196</v>
      </c>
      <c r="WXF41" s="147"/>
      <c r="WXG41" s="154"/>
      <c r="WXH41" s="155"/>
      <c r="WXM41" s="150" t="s">
        <v>196</v>
      </c>
      <c r="WXN41" s="147"/>
      <c r="WXO41" s="154"/>
      <c r="WXP41" s="155"/>
      <c r="WXU41" s="150" t="s">
        <v>196</v>
      </c>
      <c r="WXV41" s="147"/>
      <c r="WXW41" s="154"/>
      <c r="WXX41" s="155"/>
      <c r="WYC41" s="150" t="s">
        <v>196</v>
      </c>
      <c r="WYD41" s="147"/>
      <c r="WYE41" s="154"/>
      <c r="WYF41" s="155"/>
      <c r="WYK41" s="150" t="s">
        <v>196</v>
      </c>
      <c r="WYL41" s="147"/>
      <c r="WYM41" s="154"/>
      <c r="WYN41" s="155"/>
      <c r="WYS41" s="150" t="s">
        <v>196</v>
      </c>
      <c r="WYT41" s="147"/>
      <c r="WYU41" s="154"/>
      <c r="WYV41" s="155"/>
      <c r="WZA41" s="150" t="s">
        <v>196</v>
      </c>
      <c r="WZB41" s="147"/>
      <c r="WZC41" s="154"/>
      <c r="WZD41" s="155"/>
      <c r="WZI41" s="150" t="s">
        <v>196</v>
      </c>
      <c r="WZJ41" s="147"/>
      <c r="WZK41" s="154"/>
      <c r="WZL41" s="155"/>
      <c r="WZQ41" s="150" t="s">
        <v>196</v>
      </c>
      <c r="WZR41" s="147"/>
      <c r="WZS41" s="154"/>
      <c r="WZT41" s="155"/>
      <c r="WZY41" s="150" t="s">
        <v>196</v>
      </c>
      <c r="WZZ41" s="147"/>
      <c r="XAA41" s="154"/>
      <c r="XAB41" s="155"/>
      <c r="XAG41" s="150" t="s">
        <v>196</v>
      </c>
      <c r="XAH41" s="147"/>
      <c r="XAI41" s="154"/>
      <c r="XAJ41" s="155"/>
      <c r="XAO41" s="150" t="s">
        <v>196</v>
      </c>
      <c r="XAP41" s="147"/>
      <c r="XAQ41" s="154"/>
      <c r="XAR41" s="155"/>
      <c r="XAW41" s="150" t="s">
        <v>196</v>
      </c>
      <c r="XAX41" s="147"/>
      <c r="XAY41" s="154"/>
      <c r="XAZ41" s="155"/>
      <c r="XBE41" s="150" t="s">
        <v>196</v>
      </c>
      <c r="XBF41" s="147"/>
      <c r="XBG41" s="154"/>
      <c r="XBH41" s="155"/>
      <c r="XBM41" s="150" t="s">
        <v>196</v>
      </c>
      <c r="XBN41" s="147"/>
      <c r="XBO41" s="154"/>
      <c r="XBP41" s="155"/>
      <c r="XBU41" s="150" t="s">
        <v>196</v>
      </c>
      <c r="XBV41" s="147"/>
      <c r="XBW41" s="154"/>
      <c r="XBX41" s="155"/>
      <c r="XCC41" s="150" t="s">
        <v>196</v>
      </c>
      <c r="XCD41" s="147"/>
      <c r="XCE41" s="154"/>
      <c r="XCF41" s="155"/>
      <c r="XCK41" s="150" t="s">
        <v>196</v>
      </c>
      <c r="XCL41" s="147"/>
      <c r="XCM41" s="154"/>
      <c r="XCN41" s="155"/>
      <c r="XCS41" s="150" t="s">
        <v>196</v>
      </c>
      <c r="XCT41" s="147"/>
      <c r="XCU41" s="154"/>
      <c r="XCV41" s="155"/>
      <c r="XDA41" s="150" t="s">
        <v>196</v>
      </c>
      <c r="XDB41" s="147"/>
      <c r="XDC41" s="154"/>
      <c r="XDD41" s="155"/>
      <c r="XDI41" s="150" t="s">
        <v>196</v>
      </c>
      <c r="XDJ41" s="147"/>
      <c r="XDK41" s="154"/>
      <c r="XDL41" s="155"/>
      <c r="XDQ41" s="150" t="s">
        <v>196</v>
      </c>
      <c r="XDR41" s="147"/>
      <c r="XDS41" s="154"/>
      <c r="XDT41" s="155"/>
      <c r="XDY41" s="150" t="s">
        <v>196</v>
      </c>
      <c r="XDZ41" s="147"/>
      <c r="XEA41" s="154"/>
      <c r="XEB41" s="155"/>
      <c r="XEG41" s="150" t="s">
        <v>196</v>
      </c>
      <c r="XEH41" s="147"/>
      <c r="XEI41" s="154"/>
      <c r="XEJ41" s="155"/>
      <c r="XEO41" s="150" t="s">
        <v>196</v>
      </c>
      <c r="XEP41" s="147"/>
      <c r="XEQ41" s="154"/>
      <c r="XER41" s="155"/>
      <c r="XEW41" s="150" t="s">
        <v>196</v>
      </c>
      <c r="XEX41" s="147"/>
      <c r="XEY41" s="154"/>
      <c r="XEZ41" s="155"/>
    </row>
    <row r="44" spans="1:1020 1025:2044 2049:3068 3073:4092 4097:5116 5121:6140 6145:7164 7169:8188 8193:9212 9217:10236 10241:11260 11265:12284 12289:13308 13313:14332 14337:15356 15361:16380">
      <c r="A44" s="188" t="s">
        <v>37</v>
      </c>
      <c r="B44" s="188"/>
      <c r="C44" s="188"/>
    </row>
    <row r="45" spans="1:1020 1025:2044 2049:3068 3073:4092 4097:5116 5121:6140 6145:7164 7169:8188 8193:9212 9217:10236 10241:11260 11265:12284 12289:13308 13313:14332 14337:15356 15361:16380" ht="16.5" thickBot="1"/>
    <row r="46" spans="1:1020 1025:2044 2049:3068 3073:4092 4097:5116 5121:6140 6145:7164 7169:8188 8193:9212 9217:10236 10241:11260 11265:12284 12289:13308 13313:14332 14337:15356 15361:16380" ht="16.5" thickBot="1">
      <c r="A46" s="3" t="s">
        <v>38</v>
      </c>
      <c r="B46" s="13" t="s">
        <v>39</v>
      </c>
      <c r="C46" s="13" t="s">
        <v>12</v>
      </c>
    </row>
    <row r="47" spans="1:1020 1025:2044 2049:3068 3073:4092 4097:5116 5121:6140 6145:7164 7169:8188 8193:9212 9217:10236 10241:11260 11265:12284 12289:13308 13313:14332 14337:15356 15361:16380" ht="16.5" thickBot="1">
      <c r="A47" s="5" t="s">
        <v>13</v>
      </c>
      <c r="B47" s="6" t="s">
        <v>40</v>
      </c>
      <c r="C47" s="7"/>
    </row>
    <row r="48" spans="1:1020 1025:2044 2049:3068 3073:4092 4097:5116 5121:6140 6145:7164 7169:8188 8193:9212 9217:10236 10241:11260 11265:12284 12289:13308 13313:14332 14337:15356 15361:16380" ht="16.5" thickBot="1">
      <c r="A48" s="5" t="s">
        <v>14</v>
      </c>
      <c r="B48" s="6" t="s">
        <v>41</v>
      </c>
      <c r="C48" s="7"/>
    </row>
    <row r="49" spans="1:3" ht="16.5" thickBot="1">
      <c r="A49" s="5" t="s">
        <v>15</v>
      </c>
      <c r="B49" s="164" t="s">
        <v>224</v>
      </c>
      <c r="C49" s="7"/>
    </row>
    <row r="50" spans="1:3" ht="16.5" thickBot="1">
      <c r="A50" s="5" t="s">
        <v>17</v>
      </c>
      <c r="B50" s="164" t="s">
        <v>22</v>
      </c>
      <c r="C50" s="7"/>
    </row>
    <row r="51" spans="1:3" ht="16.5" thickBot="1">
      <c r="A51" s="185" t="s">
        <v>1</v>
      </c>
      <c r="B51" s="186"/>
      <c r="C51" s="7"/>
    </row>
    <row r="54" spans="1:3">
      <c r="A54" s="188" t="s">
        <v>42</v>
      </c>
      <c r="B54" s="188"/>
      <c r="C54" s="188"/>
    </row>
    <row r="55" spans="1:3" ht="16.5" thickBot="1"/>
    <row r="56" spans="1:3" ht="16.5" thickBot="1">
      <c r="A56" s="3">
        <v>2</v>
      </c>
      <c r="B56" s="13" t="s">
        <v>43</v>
      </c>
      <c r="C56" s="13" t="s">
        <v>12</v>
      </c>
    </row>
    <row r="57" spans="1:3" ht="16.5" thickBot="1">
      <c r="A57" s="5" t="s">
        <v>25</v>
      </c>
      <c r="B57" s="6" t="s">
        <v>26</v>
      </c>
      <c r="C57" s="14">
        <f>SUM(C26)</f>
        <v>1122.6542417999999</v>
      </c>
    </row>
    <row r="58" spans="1:3" ht="16.5" thickBot="1">
      <c r="A58" s="5" t="s">
        <v>28</v>
      </c>
      <c r="B58" s="6" t="s">
        <v>29</v>
      </c>
      <c r="C58" s="14">
        <f>SUM(D40)</f>
        <v>2369.1653265643999</v>
      </c>
    </row>
    <row r="59" spans="1:3" ht="16.5" thickBot="1">
      <c r="A59" s="5" t="s">
        <v>38</v>
      </c>
      <c r="B59" s="6" t="s">
        <v>39</v>
      </c>
      <c r="C59" s="14">
        <f>SUM(C51)</f>
        <v>0</v>
      </c>
    </row>
    <row r="60" spans="1:3" ht="16.5" thickBot="1">
      <c r="A60" s="185" t="s">
        <v>1</v>
      </c>
      <c r="B60" s="186"/>
      <c r="C60" s="158">
        <f>SUM(C57:C59)</f>
        <v>3491.8195683643999</v>
      </c>
    </row>
    <row r="61" spans="1:3">
      <c r="A61" s="1"/>
    </row>
    <row r="63" spans="1:3">
      <c r="A63" s="187" t="s">
        <v>44</v>
      </c>
      <c r="B63" s="187"/>
      <c r="C63" s="187"/>
    </row>
    <row r="64" spans="1:3" ht="16.5" thickBot="1"/>
    <row r="65" spans="1:3" ht="16.5" thickBot="1">
      <c r="A65" s="3">
        <v>3</v>
      </c>
      <c r="B65" s="13" t="s">
        <v>45</v>
      </c>
      <c r="C65" s="13" t="s">
        <v>12</v>
      </c>
    </row>
    <row r="66" spans="1:3" ht="16.5" thickBot="1">
      <c r="A66" s="5" t="s">
        <v>13</v>
      </c>
      <c r="B66" s="9" t="s">
        <v>202</v>
      </c>
      <c r="C66" s="158">
        <f>C$16*0.417%</f>
        <v>22.914675420000002</v>
      </c>
    </row>
    <row r="67" spans="1:3" ht="16.5" thickBot="1">
      <c r="A67" s="5" t="s">
        <v>14</v>
      </c>
      <c r="B67" s="9" t="s">
        <v>214</v>
      </c>
      <c r="C67" s="158">
        <f>C$66*(8%)</f>
        <v>1.8331740336000002</v>
      </c>
    </row>
    <row r="68" spans="1:3" ht="32.25" thickBot="1">
      <c r="A68" s="5" t="s">
        <v>15</v>
      </c>
      <c r="B68" s="9" t="s">
        <v>215</v>
      </c>
      <c r="C68" s="158">
        <f>4%*C66</f>
        <v>0.9165870168000001</v>
      </c>
    </row>
    <row r="69" spans="1:3" ht="16.5" thickBot="1">
      <c r="A69" s="5" t="s">
        <v>17</v>
      </c>
      <c r="B69" s="9" t="s">
        <v>74</v>
      </c>
      <c r="C69" s="158">
        <f>C$16*1.94%</f>
        <v>106.60544440000001</v>
      </c>
    </row>
    <row r="70" spans="1:3" ht="16.5" customHeight="1" thickBot="1">
      <c r="A70" s="5" t="s">
        <v>18</v>
      </c>
      <c r="B70" s="9" t="s">
        <v>219</v>
      </c>
      <c r="C70" s="158">
        <f>C$69*(35.8%)</f>
        <v>38.164749095200001</v>
      </c>
    </row>
    <row r="71" spans="1:3" ht="32.25" thickBot="1">
      <c r="A71" s="5" t="s">
        <v>20</v>
      </c>
      <c r="B71" s="9" t="s">
        <v>216</v>
      </c>
      <c r="C71" s="158">
        <f>4%*C69</f>
        <v>4.2642177760000006</v>
      </c>
    </row>
    <row r="72" spans="1:3" ht="16.5" thickBot="1">
      <c r="A72" s="185" t="s">
        <v>1</v>
      </c>
      <c r="B72" s="186"/>
      <c r="C72" s="158">
        <f>SUM(C66:C71)</f>
        <v>174.69884774160002</v>
      </c>
    </row>
    <row r="75" spans="1:3">
      <c r="A75" s="187" t="s">
        <v>46</v>
      </c>
      <c r="B75" s="187"/>
      <c r="C75" s="187"/>
    </row>
    <row r="78" spans="1:3">
      <c r="A78" s="188" t="s">
        <v>47</v>
      </c>
      <c r="B78" s="188"/>
      <c r="C78" s="188"/>
    </row>
    <row r="79" spans="1:3" ht="16.5" thickBot="1">
      <c r="A79" s="2"/>
    </row>
    <row r="80" spans="1:3" ht="16.5" thickBot="1">
      <c r="A80" s="3" t="s">
        <v>48</v>
      </c>
      <c r="B80" s="13" t="s">
        <v>49</v>
      </c>
      <c r="C80" s="13" t="s">
        <v>12</v>
      </c>
    </row>
    <row r="81" spans="1:3" ht="16.5" thickBot="1">
      <c r="A81" s="5" t="s">
        <v>13</v>
      </c>
      <c r="B81" s="6" t="s">
        <v>207</v>
      </c>
      <c r="C81" s="158">
        <f>C$16*8.93%</f>
        <v>490.71475179999999</v>
      </c>
    </row>
    <row r="82" spans="1:3" ht="16.5" thickBot="1">
      <c r="A82" s="5" t="s">
        <v>14</v>
      </c>
      <c r="B82" s="6" t="s">
        <v>208</v>
      </c>
      <c r="C82" s="158">
        <f>C$16*0.82%</f>
        <v>45.060033199999999</v>
      </c>
    </row>
    <row r="83" spans="1:3" ht="32.25" thickBot="1">
      <c r="A83" s="5" t="s">
        <v>15</v>
      </c>
      <c r="B83" s="6" t="s">
        <v>209</v>
      </c>
      <c r="C83" s="158">
        <f>C16*0.17%</f>
        <v>9.3417142000000002</v>
      </c>
    </row>
    <row r="84" spans="1:3" ht="16.5" thickBot="1">
      <c r="A84" s="5" t="s">
        <v>17</v>
      </c>
      <c r="B84" s="6" t="s">
        <v>212</v>
      </c>
      <c r="C84" s="158">
        <f>C$16*0.03%</f>
        <v>1.6485377999999999</v>
      </c>
    </row>
    <row r="85" spans="1:3" ht="16.5" thickBot="1">
      <c r="A85" s="5" t="s">
        <v>18</v>
      </c>
      <c r="B85" s="6" t="s">
        <v>50</v>
      </c>
      <c r="C85" s="158"/>
    </row>
    <row r="86" spans="1:3" ht="16.5" thickBot="1">
      <c r="A86" s="5" t="s">
        <v>20</v>
      </c>
      <c r="B86" s="6" t="s">
        <v>22</v>
      </c>
      <c r="C86" s="158"/>
    </row>
    <row r="87" spans="1:3" ht="16.5" thickBot="1">
      <c r="A87" s="185" t="s">
        <v>36</v>
      </c>
      <c r="B87" s="186"/>
      <c r="C87" s="158">
        <f>SUM(C81:C86)</f>
        <v>546.76503699999989</v>
      </c>
    </row>
    <row r="90" spans="1:3">
      <c r="A90" s="188" t="s">
        <v>51</v>
      </c>
      <c r="B90" s="188"/>
      <c r="C90" s="188"/>
    </row>
    <row r="91" spans="1:3" ht="16.5" thickBot="1">
      <c r="A91" s="2"/>
    </row>
    <row r="92" spans="1:3" ht="16.5" thickBot="1">
      <c r="A92" s="3" t="s">
        <v>52</v>
      </c>
      <c r="B92" s="13" t="s">
        <v>53</v>
      </c>
      <c r="C92" s="13" t="s">
        <v>12</v>
      </c>
    </row>
    <row r="93" spans="1:3" ht="16.5" thickBot="1">
      <c r="A93" s="5" t="s">
        <v>13</v>
      </c>
      <c r="B93" s="6" t="s">
        <v>69</v>
      </c>
      <c r="C93" s="7"/>
    </row>
    <row r="94" spans="1:3" ht="16.5" thickBot="1">
      <c r="A94" s="185" t="s">
        <v>1</v>
      </c>
      <c r="B94" s="186"/>
      <c r="C94" s="7"/>
    </row>
    <row r="97" spans="1:3">
      <c r="A97" s="188" t="s">
        <v>54</v>
      </c>
      <c r="B97" s="188"/>
      <c r="C97" s="188"/>
    </row>
    <row r="98" spans="1:3" ht="16.5" thickBot="1">
      <c r="A98" s="2"/>
    </row>
    <row r="99" spans="1:3" ht="16.5" thickBot="1">
      <c r="A99" s="3">
        <v>4</v>
      </c>
      <c r="B99" s="13" t="s">
        <v>55</v>
      </c>
      <c r="C99" s="13" t="s">
        <v>12</v>
      </c>
    </row>
    <row r="100" spans="1:3" ht="16.5" thickBot="1">
      <c r="A100" s="5" t="s">
        <v>48</v>
      </c>
      <c r="B100" s="6" t="s">
        <v>49</v>
      </c>
      <c r="C100" s="18">
        <f>C87</f>
        <v>546.76503699999989</v>
      </c>
    </row>
    <row r="101" spans="1:3" ht="16.5" thickBot="1">
      <c r="A101" s="5" t="s">
        <v>52</v>
      </c>
      <c r="B101" s="6" t="s">
        <v>53</v>
      </c>
      <c r="C101" s="7"/>
    </row>
    <row r="102" spans="1:3" ht="16.5" thickBot="1">
      <c r="A102" s="185" t="s">
        <v>1</v>
      </c>
      <c r="B102" s="186"/>
      <c r="C102" s="161">
        <f>SUM(C100:C101)</f>
        <v>546.76503699999989</v>
      </c>
    </row>
    <row r="105" spans="1:3">
      <c r="A105" s="187" t="s">
        <v>56</v>
      </c>
      <c r="B105" s="187"/>
      <c r="C105" s="187"/>
    </row>
    <row r="106" spans="1:3" ht="16.5" thickBot="1"/>
    <row r="107" spans="1:3" ht="16.5" thickBot="1">
      <c r="A107" s="3">
        <v>5</v>
      </c>
      <c r="B107" s="10" t="s">
        <v>5</v>
      </c>
      <c r="C107" s="13" t="s">
        <v>12</v>
      </c>
    </row>
    <row r="108" spans="1:3" ht="16.5" thickBot="1">
      <c r="A108" s="5" t="s">
        <v>13</v>
      </c>
      <c r="B108" s="6" t="s">
        <v>57</v>
      </c>
      <c r="C108" s="158">
        <v>17.48</v>
      </c>
    </row>
    <row r="109" spans="1:3" ht="16.5" thickBot="1">
      <c r="A109" s="5" t="s">
        <v>14</v>
      </c>
      <c r="B109" s="6" t="s">
        <v>58</v>
      </c>
      <c r="C109" s="14">
        <v>0</v>
      </c>
    </row>
    <row r="110" spans="1:3" ht="16.5" thickBot="1">
      <c r="A110" s="5" t="s">
        <v>15</v>
      </c>
      <c r="B110" s="6" t="s">
        <v>59</v>
      </c>
      <c r="C110" s="14">
        <v>0</v>
      </c>
    </row>
    <row r="111" spans="1:3" ht="16.5" thickBot="1">
      <c r="A111" s="5" t="s">
        <v>17</v>
      </c>
      <c r="B111" s="6" t="s">
        <v>22</v>
      </c>
      <c r="C111" s="14"/>
    </row>
    <row r="112" spans="1:3" ht="16.5" thickBot="1">
      <c r="A112" s="185" t="s">
        <v>36</v>
      </c>
      <c r="B112" s="186"/>
      <c r="C112" s="14">
        <f>SUM(C108:C109)</f>
        <v>17.48</v>
      </c>
    </row>
    <row r="114" spans="1:4">
      <c r="A114" s="187" t="s">
        <v>73</v>
      </c>
      <c r="B114" s="187"/>
      <c r="C114" s="17">
        <f>SUM(C16,C60,C72,C87,C112)</f>
        <v>9725.8894531059996</v>
      </c>
    </row>
    <row r="116" spans="1:4">
      <c r="A116" s="187" t="s">
        <v>60</v>
      </c>
      <c r="B116" s="187"/>
      <c r="C116" s="187"/>
    </row>
    <row r="117" spans="1:4" ht="16.5" thickBot="1"/>
    <row r="118" spans="1:4" ht="16.5" thickBot="1">
      <c r="A118" s="3">
        <v>6</v>
      </c>
      <c r="B118" s="10" t="s">
        <v>6</v>
      </c>
      <c r="C118" s="13" t="s">
        <v>30</v>
      </c>
      <c r="D118" s="13" t="s">
        <v>12</v>
      </c>
    </row>
    <row r="119" spans="1:4" ht="16.5" thickBot="1">
      <c r="A119" s="5" t="s">
        <v>13</v>
      </c>
      <c r="B119" s="6" t="s">
        <v>221</v>
      </c>
      <c r="C119" s="15">
        <v>0.05</v>
      </c>
      <c r="D119" s="14">
        <f>C$114*C119</f>
        <v>486.29447265530001</v>
      </c>
    </row>
    <row r="120" spans="1:4" ht="16.5" thickBot="1">
      <c r="A120" s="5" t="s">
        <v>14</v>
      </c>
      <c r="B120" s="6" t="s">
        <v>222</v>
      </c>
      <c r="C120" s="15">
        <v>0.06</v>
      </c>
      <c r="D120" s="14">
        <f>(C114+D119)*C120</f>
        <v>612.73103554567797</v>
      </c>
    </row>
    <row r="121" spans="1:4" ht="16.5" thickBot="1">
      <c r="A121" s="5" t="s">
        <v>15</v>
      </c>
      <c r="B121" s="6" t="s">
        <v>8</v>
      </c>
      <c r="C121" s="7"/>
      <c r="D121" s="7"/>
    </row>
    <row r="122" spans="1:4" ht="16.5" thickBot="1">
      <c r="A122" s="5" t="s">
        <v>225</v>
      </c>
      <c r="B122" s="6" t="s">
        <v>70</v>
      </c>
      <c r="C122" s="8">
        <v>0.05</v>
      </c>
      <c r="D122" s="14">
        <f>((C$114+D$119+D$120)/(1-0.0865))*C122</f>
        <v>592.49671380990571</v>
      </c>
    </row>
    <row r="123" spans="1:4" ht="16.5" thickBot="1">
      <c r="A123" s="5" t="s">
        <v>226</v>
      </c>
      <c r="B123" s="6" t="s">
        <v>71</v>
      </c>
      <c r="C123" s="8">
        <v>0.03</v>
      </c>
      <c r="D123" s="14">
        <f>((C$114+D$119+D$120)/(1-0.0865))*C123</f>
        <v>355.49802828594341</v>
      </c>
    </row>
    <row r="124" spans="1:4" ht="16.5" thickBot="1">
      <c r="A124" s="5" t="s">
        <v>227</v>
      </c>
      <c r="B124" s="6" t="s">
        <v>72</v>
      </c>
      <c r="C124" s="8">
        <v>6.4999999999999997E-3</v>
      </c>
      <c r="D124" s="14">
        <f>((C$114+D$119+D$120)/(1-0.0865))*C124</f>
        <v>77.024572795287739</v>
      </c>
    </row>
    <row r="125" spans="1:4" ht="16.5" thickBot="1">
      <c r="A125" s="185" t="s">
        <v>36</v>
      </c>
      <c r="B125" s="186"/>
      <c r="C125" s="7"/>
      <c r="D125" s="14">
        <f>SUM(D119:D124)</f>
        <v>2124.0448230921152</v>
      </c>
    </row>
    <row r="126" spans="1:4" s="153" customFormat="1"/>
    <row r="128" spans="1:4">
      <c r="A128" s="187" t="s">
        <v>61</v>
      </c>
      <c r="B128" s="187"/>
      <c r="C128" s="187"/>
    </row>
    <row r="129" spans="1:3" ht="16.5" thickBot="1"/>
    <row r="130" spans="1:3" ht="16.5" thickBot="1">
      <c r="A130" s="3"/>
      <c r="B130" s="13" t="s">
        <v>62</v>
      </c>
      <c r="C130" s="13" t="s">
        <v>12</v>
      </c>
    </row>
    <row r="131" spans="1:3" ht="16.5" thickBot="1">
      <c r="A131" s="12" t="s">
        <v>13</v>
      </c>
      <c r="B131" s="6" t="s">
        <v>10</v>
      </c>
      <c r="C131" s="16">
        <f>SUM(C16)</f>
        <v>5495.1260000000002</v>
      </c>
    </row>
    <row r="132" spans="1:3" ht="16.5" thickBot="1">
      <c r="A132" s="12" t="s">
        <v>14</v>
      </c>
      <c r="B132" s="6" t="s">
        <v>23</v>
      </c>
      <c r="C132" s="16">
        <f>SUM(C26,D40,C51)</f>
        <v>3491.8195683643999</v>
      </c>
    </row>
    <row r="133" spans="1:3" ht="16.5" thickBot="1">
      <c r="A133" s="12" t="s">
        <v>15</v>
      </c>
      <c r="B133" s="6" t="s">
        <v>44</v>
      </c>
      <c r="C133" s="16">
        <f>SUM(C72)</f>
        <v>174.69884774160002</v>
      </c>
    </row>
    <row r="134" spans="1:3" ht="16.5" thickBot="1">
      <c r="A134" s="12" t="s">
        <v>17</v>
      </c>
      <c r="B134" s="6" t="s">
        <v>46</v>
      </c>
      <c r="C134" s="16">
        <f>SUM(C87)</f>
        <v>546.76503699999989</v>
      </c>
    </row>
    <row r="135" spans="1:3" ht="16.5" thickBot="1">
      <c r="A135" s="12" t="s">
        <v>18</v>
      </c>
      <c r="B135" s="6" t="s">
        <v>56</v>
      </c>
      <c r="C135" s="16">
        <f>SUM(C112)</f>
        <v>17.48</v>
      </c>
    </row>
    <row r="136" spans="1:3" ht="16.5" thickBot="1">
      <c r="A136" s="185" t="s">
        <v>63</v>
      </c>
      <c r="B136" s="186"/>
      <c r="C136" s="6"/>
    </row>
    <row r="137" spans="1:3" ht="16.5" thickBot="1">
      <c r="A137" s="12" t="s">
        <v>20</v>
      </c>
      <c r="B137" s="6" t="s">
        <v>64</v>
      </c>
      <c r="C137" s="16">
        <f>D125</f>
        <v>2124.0448230921152</v>
      </c>
    </row>
    <row r="138" spans="1:3" ht="16.5" thickBot="1">
      <c r="A138" s="185" t="s">
        <v>65</v>
      </c>
      <c r="B138" s="186"/>
      <c r="C138" s="168">
        <f>SUM(C131:C137)</f>
        <v>11849.934276198115</v>
      </c>
    </row>
    <row r="139" spans="1:3" ht="16.5" thickBot="1"/>
    <row r="140" spans="1:3" ht="16.5" thickBot="1">
      <c r="A140" s="182" t="s">
        <v>238</v>
      </c>
      <c r="B140" s="183"/>
      <c r="C140" s="170">
        <v>11849.93</v>
      </c>
    </row>
    <row r="141" spans="1:3" ht="16.5" thickBot="1">
      <c r="A141" s="182" t="s">
        <v>239</v>
      </c>
      <c r="B141" s="183"/>
      <c r="C141" s="171">
        <f>C140*12</f>
        <v>142199.16</v>
      </c>
    </row>
  </sheetData>
  <mergeCells count="33">
    <mergeCell ref="A138:B138"/>
    <mergeCell ref="A112:B112"/>
    <mergeCell ref="A114:B114"/>
    <mergeCell ref="A116:C116"/>
    <mergeCell ref="A125:B125"/>
    <mergeCell ref="A136:B136"/>
    <mergeCell ref="A128:C128"/>
    <mergeCell ref="A26:B26"/>
    <mergeCell ref="A40:B40"/>
    <mergeCell ref="A44:C44"/>
    <mergeCell ref="A29:D29"/>
    <mergeCell ref="A51:B51"/>
    <mergeCell ref="A78:C78"/>
    <mergeCell ref="A90:C90"/>
    <mergeCell ref="A94:B94"/>
    <mergeCell ref="A97:C97"/>
    <mergeCell ref="A102:B102"/>
    <mergeCell ref="A140:B140"/>
    <mergeCell ref="A141:B141"/>
    <mergeCell ref="A19:C19"/>
    <mergeCell ref="A21:C21"/>
    <mergeCell ref="A1:D1"/>
    <mergeCell ref="A2:D2"/>
    <mergeCell ref="A3:D3"/>
    <mergeCell ref="A6:C6"/>
    <mergeCell ref="A16:B16"/>
    <mergeCell ref="A105:C105"/>
    <mergeCell ref="A54:C54"/>
    <mergeCell ref="A60:B60"/>
    <mergeCell ref="A63:C63"/>
    <mergeCell ref="A72:B72"/>
    <mergeCell ref="A75:C75"/>
    <mergeCell ref="A87:B8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EZ141"/>
  <sheetViews>
    <sheetView showGridLines="0" topLeftCell="A103" workbookViewId="0">
      <selection activeCell="D122" sqref="D122"/>
    </sheetView>
  </sheetViews>
  <sheetFormatPr defaultRowHeight="15.75"/>
  <cols>
    <col min="1" max="1" width="9.140625" style="11"/>
    <col min="2" max="2" width="72.140625" style="11" customWidth="1"/>
    <col min="3" max="3" width="18" style="11" customWidth="1"/>
    <col min="4" max="4" width="14.5703125" style="11" customWidth="1"/>
    <col min="5" max="5" width="14.28515625" style="11" customWidth="1"/>
    <col min="6" max="6" width="13.85546875" style="11" customWidth="1"/>
    <col min="7" max="7" width="15.140625" style="11" customWidth="1"/>
    <col min="8" max="16384" width="9.140625" style="11"/>
  </cols>
  <sheetData>
    <row r="1" spans="1:4" ht="23.25">
      <c r="A1" s="184" t="s">
        <v>66</v>
      </c>
      <c r="B1" s="184"/>
      <c r="C1" s="184"/>
      <c r="D1" s="184"/>
    </row>
    <row r="2" spans="1:4" ht="23.25">
      <c r="A2" s="184" t="s">
        <v>67</v>
      </c>
      <c r="B2" s="184"/>
      <c r="C2" s="184"/>
      <c r="D2" s="184"/>
    </row>
    <row r="3" spans="1:4">
      <c r="A3" s="190" t="s">
        <v>68</v>
      </c>
      <c r="B3" s="190"/>
      <c r="C3" s="190"/>
      <c r="D3" s="190"/>
    </row>
    <row r="6" spans="1:4">
      <c r="A6" s="189" t="s">
        <v>10</v>
      </c>
      <c r="B6" s="189"/>
      <c r="C6" s="189"/>
    </row>
    <row r="7" spans="1:4" ht="16.5" thickBot="1"/>
    <row r="8" spans="1:4" ht="16.5" thickBot="1">
      <c r="A8" s="3">
        <v>1</v>
      </c>
      <c r="B8" s="13" t="s">
        <v>11</v>
      </c>
      <c r="C8" s="13" t="s">
        <v>12</v>
      </c>
    </row>
    <row r="9" spans="1:4" ht="16.5" thickBot="1">
      <c r="A9" s="5" t="s">
        <v>13</v>
      </c>
      <c r="B9" s="6" t="s">
        <v>228</v>
      </c>
      <c r="C9" s="14">
        <v>1506.72</v>
      </c>
    </row>
    <row r="10" spans="1:4" ht="16.5" thickBot="1">
      <c r="A10" s="5" t="s">
        <v>14</v>
      </c>
      <c r="B10" s="6" t="s">
        <v>230</v>
      </c>
      <c r="C10" s="14">
        <f>C9*30%</f>
        <v>452.01600000000002</v>
      </c>
    </row>
    <row r="11" spans="1:4" ht="16.5" thickBot="1">
      <c r="A11" s="5" t="s">
        <v>15</v>
      </c>
      <c r="B11" s="6" t="s">
        <v>16</v>
      </c>
      <c r="C11" s="14"/>
    </row>
    <row r="12" spans="1:4" ht="16.5" thickBot="1">
      <c r="A12" s="5" t="s">
        <v>17</v>
      </c>
      <c r="B12" s="6" t="s">
        <v>0</v>
      </c>
      <c r="C12" s="14"/>
    </row>
    <row r="13" spans="1:4" ht="16.5" thickBot="1">
      <c r="A13" s="5" t="s">
        <v>18</v>
      </c>
      <c r="B13" s="6" t="s">
        <v>19</v>
      </c>
      <c r="C13" s="14"/>
    </row>
    <row r="14" spans="1:4" ht="16.5" thickBot="1">
      <c r="A14" s="5"/>
      <c r="B14" s="6"/>
      <c r="C14" s="14"/>
    </row>
    <row r="15" spans="1:4" ht="16.5" thickBot="1">
      <c r="A15" s="5" t="s">
        <v>21</v>
      </c>
      <c r="B15" s="6" t="s">
        <v>22</v>
      </c>
      <c r="C15" s="14"/>
    </row>
    <row r="16" spans="1:4" ht="16.5" thickBot="1">
      <c r="A16" s="185" t="s">
        <v>1</v>
      </c>
      <c r="B16" s="186"/>
      <c r="C16" s="158">
        <f>SUM(C9,C10)</f>
        <v>1958.7360000000001</v>
      </c>
    </row>
    <row r="19" spans="1:4">
      <c r="A19" s="187" t="s">
        <v>23</v>
      </c>
      <c r="B19" s="187"/>
      <c r="C19" s="187"/>
    </row>
    <row r="20" spans="1:4">
      <c r="A20" s="2"/>
    </row>
    <row r="21" spans="1:4">
      <c r="A21" s="188" t="s">
        <v>24</v>
      </c>
      <c r="B21" s="188"/>
      <c r="C21" s="188"/>
    </row>
    <row r="22" spans="1:4" ht="16.5" thickBot="1"/>
    <row r="23" spans="1:4" ht="16.5" thickBot="1">
      <c r="A23" s="3" t="s">
        <v>25</v>
      </c>
      <c r="B23" s="13" t="s">
        <v>26</v>
      </c>
      <c r="C23" s="13" t="s">
        <v>12</v>
      </c>
    </row>
    <row r="24" spans="1:4" ht="16.5" thickBot="1">
      <c r="A24" s="5" t="s">
        <v>13</v>
      </c>
      <c r="B24" s="6" t="s">
        <v>75</v>
      </c>
      <c r="C24" s="14">
        <f>C$16*8.33%</f>
        <v>163.16270880000002</v>
      </c>
    </row>
    <row r="25" spans="1:4" ht="16.5" thickBot="1">
      <c r="A25" s="5" t="s">
        <v>14</v>
      </c>
      <c r="B25" s="6" t="s">
        <v>76</v>
      </c>
      <c r="C25" s="14">
        <f>C$16*12.1%</f>
        <v>237.00705600000001</v>
      </c>
    </row>
    <row r="26" spans="1:4" ht="16.5" thickBot="1">
      <c r="A26" s="185" t="s">
        <v>1</v>
      </c>
      <c r="B26" s="186"/>
      <c r="C26" s="158">
        <f>SUM(C24:C25)</f>
        <v>400.16976480000005</v>
      </c>
    </row>
    <row r="29" spans="1:4" ht="32.25" customHeight="1">
      <c r="A29" s="191" t="s">
        <v>27</v>
      </c>
      <c r="B29" s="191"/>
      <c r="C29" s="191"/>
      <c r="D29" s="191"/>
    </row>
    <row r="30" spans="1:4" ht="16.5" thickBot="1"/>
    <row r="31" spans="1:4" ht="16.5" thickBot="1">
      <c r="A31" s="3" t="s">
        <v>28</v>
      </c>
      <c r="B31" s="13" t="s">
        <v>29</v>
      </c>
      <c r="C31" s="13" t="s">
        <v>30</v>
      </c>
      <c r="D31" s="13" t="s">
        <v>12</v>
      </c>
    </row>
    <row r="32" spans="1:4" ht="16.5" thickBot="1">
      <c r="A32" s="5" t="s">
        <v>13</v>
      </c>
      <c r="B32" s="6" t="s">
        <v>31</v>
      </c>
      <c r="C32" s="8">
        <v>0.2</v>
      </c>
      <c r="D32" s="14">
        <f>20%*(C$16+C$26)</f>
        <v>471.7811529600001</v>
      </c>
    </row>
    <row r="33" spans="1:1020 1025:2044 2049:3068 3073:4092 4097:5116 5121:6140 6145:7164 7169:8188 8193:9212 9217:10236 10241:11260 11265:12284 12289:13308 13313:14332 14337:15356 15361:16380" ht="16.5" thickBot="1">
      <c r="A33" s="5" t="s">
        <v>14</v>
      </c>
      <c r="B33" s="6" t="s">
        <v>32</v>
      </c>
      <c r="C33" s="8">
        <v>2.5000000000000001E-2</v>
      </c>
      <c r="D33" s="14">
        <f>2.5%*(C$16+C$26)</f>
        <v>58.972644120000012</v>
      </c>
    </row>
    <row r="34" spans="1:1020 1025:2044 2049:3068 3073:4092 4097:5116 5121:6140 6145:7164 7169:8188 8193:9212 9217:10236 10241:11260 11265:12284 12289:13308 13313:14332 14337:15356 15361:16380" ht="16.5" thickBot="1">
      <c r="A34" s="5" t="s">
        <v>15</v>
      </c>
      <c r="B34" s="6" t="s">
        <v>223</v>
      </c>
      <c r="C34" s="15">
        <v>0.02</v>
      </c>
      <c r="D34" s="14">
        <f>2%*(C$16+C$26)</f>
        <v>47.178115296000009</v>
      </c>
    </row>
    <row r="35" spans="1:1020 1025:2044 2049:3068 3073:4092 4097:5116 5121:6140 6145:7164 7169:8188 8193:9212 9217:10236 10241:11260 11265:12284 12289:13308 13313:14332 14337:15356 15361:16380" ht="16.5" thickBot="1">
      <c r="A35" s="5" t="s">
        <v>17</v>
      </c>
      <c r="B35" s="6" t="s">
        <v>33</v>
      </c>
      <c r="C35" s="8">
        <v>1.4999999999999999E-2</v>
      </c>
      <c r="D35" s="14">
        <f>1.5%*(C$16+C$26)</f>
        <v>35.383586472000005</v>
      </c>
    </row>
    <row r="36" spans="1:1020 1025:2044 2049:3068 3073:4092 4097:5116 5121:6140 6145:7164 7169:8188 8193:9212 9217:10236 10241:11260 11265:12284 12289:13308 13313:14332 14337:15356 15361:16380" ht="16.5" thickBot="1">
      <c r="A36" s="5" t="s">
        <v>18</v>
      </c>
      <c r="B36" s="6" t="s">
        <v>34</v>
      </c>
      <c r="C36" s="8">
        <v>0.01</v>
      </c>
      <c r="D36" s="14">
        <f>1%*(C$16+C$26)</f>
        <v>23.589057648000004</v>
      </c>
    </row>
    <row r="37" spans="1:1020 1025:2044 2049:3068 3073:4092 4097:5116 5121:6140 6145:7164 7169:8188 8193:9212 9217:10236 10241:11260 11265:12284 12289:13308 13313:14332 14337:15356 15361:16380" ht="16.5" thickBot="1">
      <c r="A37" s="5" t="s">
        <v>20</v>
      </c>
      <c r="B37" s="6" t="s">
        <v>2</v>
      </c>
      <c r="C37" s="8">
        <v>6.0000000000000001E-3</v>
      </c>
      <c r="D37" s="14">
        <f>0.6%*(C$16+C$26)</f>
        <v>14.153434588800001</v>
      </c>
    </row>
    <row r="38" spans="1:1020 1025:2044 2049:3068 3073:4092 4097:5116 5121:6140 6145:7164 7169:8188 8193:9212 9217:10236 10241:11260 11265:12284 12289:13308 13313:14332 14337:15356 15361:16380" ht="16.5" thickBot="1">
      <c r="A38" s="5" t="s">
        <v>21</v>
      </c>
      <c r="B38" s="6" t="s">
        <v>3</v>
      </c>
      <c r="C38" s="8">
        <v>2E-3</v>
      </c>
      <c r="D38" s="14">
        <f>0.2%*(C$16+C$26)</f>
        <v>4.7178115296000005</v>
      </c>
    </row>
    <row r="39" spans="1:1020 1025:2044 2049:3068 3073:4092 4097:5116 5121:6140 6145:7164 7169:8188 8193:9212 9217:10236 10241:11260 11265:12284 12289:13308 13313:14332 14337:15356 15361:16380" ht="16.5" thickBot="1">
      <c r="A39" s="5" t="s">
        <v>35</v>
      </c>
      <c r="B39" s="6" t="s">
        <v>4</v>
      </c>
      <c r="C39" s="8">
        <v>0.08</v>
      </c>
      <c r="D39" s="14">
        <f>8%*(C$16+C$26)</f>
        <v>188.71246118400003</v>
      </c>
    </row>
    <row r="40" spans="1:1020 1025:2044 2049:3068 3073:4092 4097:5116 5121:6140 6145:7164 7169:8188 8193:9212 9217:10236 10241:11260 11265:12284 12289:13308 13313:14332 14337:15356 15361:16380" ht="16.5" thickBot="1">
      <c r="A40" s="185" t="s">
        <v>36</v>
      </c>
      <c r="B40" s="186"/>
      <c r="C40" s="8">
        <f>SUM(C32:C39)</f>
        <v>0.35800000000000004</v>
      </c>
      <c r="D40" s="158">
        <f>SUM(D32:D39)</f>
        <v>844.48826379840023</v>
      </c>
    </row>
    <row r="41" spans="1:1020 1025:2044 2049:3068 3073:4092 4097:5116 5121:6140 6145:7164 7169:8188 8193:9212 9217:10236 10241:11260 11265:12284 12289:13308 13313:14332 14337:15356 15361:16380">
      <c r="A41" s="156"/>
      <c r="B41" s="147"/>
      <c r="C41" s="148"/>
      <c r="D41" s="149"/>
      <c r="I41" s="156"/>
      <c r="J41" s="147"/>
      <c r="K41" s="148"/>
      <c r="L41" s="149"/>
      <c r="Q41" s="156"/>
      <c r="R41" s="147"/>
      <c r="S41" s="148"/>
      <c r="T41" s="149"/>
      <c r="Y41" s="156"/>
      <c r="Z41" s="147"/>
      <c r="AA41" s="148"/>
      <c r="AB41" s="149"/>
      <c r="AG41" s="156" t="s">
        <v>197</v>
      </c>
      <c r="AH41" s="147"/>
      <c r="AI41" s="148"/>
      <c r="AJ41" s="149"/>
      <c r="AO41" s="156" t="s">
        <v>197</v>
      </c>
      <c r="AP41" s="147"/>
      <c r="AQ41" s="148"/>
      <c r="AR41" s="149"/>
      <c r="AW41" s="156" t="s">
        <v>197</v>
      </c>
      <c r="AX41" s="147"/>
      <c r="AY41" s="148"/>
      <c r="AZ41" s="149"/>
      <c r="BE41" s="156" t="s">
        <v>197</v>
      </c>
      <c r="BF41" s="147"/>
      <c r="BG41" s="148"/>
      <c r="BH41" s="149"/>
      <c r="BM41" s="156" t="s">
        <v>197</v>
      </c>
      <c r="BN41" s="147"/>
      <c r="BO41" s="148"/>
      <c r="BP41" s="149"/>
      <c r="BU41" s="156" t="s">
        <v>197</v>
      </c>
      <c r="BV41" s="147"/>
      <c r="BW41" s="148"/>
      <c r="BX41" s="149"/>
      <c r="CC41" s="156" t="s">
        <v>197</v>
      </c>
      <c r="CD41" s="147"/>
      <c r="CE41" s="148"/>
      <c r="CF41" s="149"/>
      <c r="CK41" s="156" t="s">
        <v>197</v>
      </c>
      <c r="CL41" s="147"/>
      <c r="CM41" s="148"/>
      <c r="CN41" s="149"/>
      <c r="CS41" s="156" t="s">
        <v>197</v>
      </c>
      <c r="CT41" s="147"/>
      <c r="CU41" s="148"/>
      <c r="CV41" s="149"/>
      <c r="DA41" s="156" t="s">
        <v>197</v>
      </c>
      <c r="DB41" s="147"/>
      <c r="DC41" s="148"/>
      <c r="DD41" s="149"/>
      <c r="DI41" s="156" t="s">
        <v>197</v>
      </c>
      <c r="DJ41" s="147"/>
      <c r="DK41" s="148"/>
      <c r="DL41" s="149"/>
      <c r="DQ41" s="156" t="s">
        <v>197</v>
      </c>
      <c r="DR41" s="147"/>
      <c r="DS41" s="148"/>
      <c r="DT41" s="149"/>
      <c r="DY41" s="156" t="s">
        <v>197</v>
      </c>
      <c r="DZ41" s="147"/>
      <c r="EA41" s="148"/>
      <c r="EB41" s="149"/>
      <c r="EG41" s="156" t="s">
        <v>197</v>
      </c>
      <c r="EH41" s="147"/>
      <c r="EI41" s="148"/>
      <c r="EJ41" s="149"/>
      <c r="EO41" s="156" t="s">
        <v>197</v>
      </c>
      <c r="EP41" s="147"/>
      <c r="EQ41" s="148"/>
      <c r="ER41" s="149"/>
      <c r="EW41" s="156" t="s">
        <v>197</v>
      </c>
      <c r="EX41" s="147"/>
      <c r="EY41" s="148"/>
      <c r="EZ41" s="149"/>
      <c r="FE41" s="156" t="s">
        <v>197</v>
      </c>
      <c r="FF41" s="147"/>
      <c r="FG41" s="148"/>
      <c r="FH41" s="149"/>
      <c r="FM41" s="156" t="s">
        <v>197</v>
      </c>
      <c r="FN41" s="147"/>
      <c r="FO41" s="148"/>
      <c r="FP41" s="149"/>
      <c r="FU41" s="156" t="s">
        <v>197</v>
      </c>
      <c r="FV41" s="147"/>
      <c r="FW41" s="148"/>
      <c r="FX41" s="149"/>
      <c r="GC41" s="156" t="s">
        <v>197</v>
      </c>
      <c r="GD41" s="147"/>
      <c r="GE41" s="148"/>
      <c r="GF41" s="149"/>
      <c r="GK41" s="156" t="s">
        <v>197</v>
      </c>
      <c r="GL41" s="147"/>
      <c r="GM41" s="148"/>
      <c r="GN41" s="149"/>
      <c r="GS41" s="156" t="s">
        <v>197</v>
      </c>
      <c r="GT41" s="147"/>
      <c r="GU41" s="148"/>
      <c r="GV41" s="149"/>
      <c r="HA41" s="156" t="s">
        <v>197</v>
      </c>
      <c r="HB41" s="147"/>
      <c r="HC41" s="148"/>
      <c r="HD41" s="149"/>
      <c r="HI41" s="156" t="s">
        <v>197</v>
      </c>
      <c r="HJ41" s="147"/>
      <c r="HK41" s="148"/>
      <c r="HL41" s="149"/>
      <c r="HQ41" s="156" t="s">
        <v>197</v>
      </c>
      <c r="HR41" s="147"/>
      <c r="HS41" s="148"/>
      <c r="HT41" s="149"/>
      <c r="HY41" s="156" t="s">
        <v>197</v>
      </c>
      <c r="HZ41" s="147"/>
      <c r="IA41" s="148"/>
      <c r="IB41" s="149"/>
      <c r="IG41" s="156" t="s">
        <v>197</v>
      </c>
      <c r="IH41" s="147"/>
      <c r="II41" s="148"/>
      <c r="IJ41" s="149"/>
      <c r="IO41" s="156" t="s">
        <v>197</v>
      </c>
      <c r="IP41" s="147"/>
      <c r="IQ41" s="148"/>
      <c r="IR41" s="149"/>
      <c r="IW41" s="156" t="s">
        <v>197</v>
      </c>
      <c r="IX41" s="147"/>
      <c r="IY41" s="148"/>
      <c r="IZ41" s="149"/>
      <c r="JE41" s="156" t="s">
        <v>197</v>
      </c>
      <c r="JF41" s="147"/>
      <c r="JG41" s="148"/>
      <c r="JH41" s="149"/>
      <c r="JM41" s="156" t="s">
        <v>197</v>
      </c>
      <c r="JN41" s="147"/>
      <c r="JO41" s="148"/>
      <c r="JP41" s="149"/>
      <c r="JU41" s="156" t="s">
        <v>197</v>
      </c>
      <c r="JV41" s="147"/>
      <c r="JW41" s="148"/>
      <c r="JX41" s="149"/>
      <c r="KC41" s="156" t="s">
        <v>197</v>
      </c>
      <c r="KD41" s="147"/>
      <c r="KE41" s="148"/>
      <c r="KF41" s="149"/>
      <c r="KK41" s="156" t="s">
        <v>197</v>
      </c>
      <c r="KL41" s="147"/>
      <c r="KM41" s="148"/>
      <c r="KN41" s="149"/>
      <c r="KS41" s="156" t="s">
        <v>197</v>
      </c>
      <c r="KT41" s="147"/>
      <c r="KU41" s="148"/>
      <c r="KV41" s="149"/>
      <c r="LA41" s="156" t="s">
        <v>197</v>
      </c>
      <c r="LB41" s="147"/>
      <c r="LC41" s="148"/>
      <c r="LD41" s="149"/>
      <c r="LI41" s="156" t="s">
        <v>197</v>
      </c>
      <c r="LJ41" s="147"/>
      <c r="LK41" s="148"/>
      <c r="LL41" s="149"/>
      <c r="LQ41" s="156" t="s">
        <v>197</v>
      </c>
      <c r="LR41" s="147"/>
      <c r="LS41" s="148"/>
      <c r="LT41" s="149"/>
      <c r="LY41" s="156" t="s">
        <v>197</v>
      </c>
      <c r="LZ41" s="147"/>
      <c r="MA41" s="148"/>
      <c r="MB41" s="149"/>
      <c r="MG41" s="156" t="s">
        <v>197</v>
      </c>
      <c r="MH41" s="147"/>
      <c r="MI41" s="148"/>
      <c r="MJ41" s="149"/>
      <c r="MO41" s="156" t="s">
        <v>197</v>
      </c>
      <c r="MP41" s="147"/>
      <c r="MQ41" s="148"/>
      <c r="MR41" s="149"/>
      <c r="MW41" s="156" t="s">
        <v>197</v>
      </c>
      <c r="MX41" s="147"/>
      <c r="MY41" s="148"/>
      <c r="MZ41" s="149"/>
      <c r="NE41" s="156" t="s">
        <v>197</v>
      </c>
      <c r="NF41" s="147"/>
      <c r="NG41" s="148"/>
      <c r="NH41" s="149"/>
      <c r="NM41" s="156" t="s">
        <v>197</v>
      </c>
      <c r="NN41" s="147"/>
      <c r="NO41" s="148"/>
      <c r="NP41" s="149"/>
      <c r="NU41" s="156" t="s">
        <v>197</v>
      </c>
      <c r="NV41" s="147"/>
      <c r="NW41" s="148"/>
      <c r="NX41" s="149"/>
      <c r="OC41" s="156" t="s">
        <v>197</v>
      </c>
      <c r="OD41" s="147"/>
      <c r="OE41" s="148"/>
      <c r="OF41" s="149"/>
      <c r="OK41" s="156" t="s">
        <v>197</v>
      </c>
      <c r="OL41" s="147"/>
      <c r="OM41" s="148"/>
      <c r="ON41" s="149"/>
      <c r="OS41" s="156" t="s">
        <v>197</v>
      </c>
      <c r="OT41" s="147"/>
      <c r="OU41" s="148"/>
      <c r="OV41" s="149"/>
      <c r="PA41" s="156" t="s">
        <v>197</v>
      </c>
      <c r="PB41" s="147"/>
      <c r="PC41" s="148"/>
      <c r="PD41" s="149"/>
      <c r="PI41" s="156" t="s">
        <v>197</v>
      </c>
      <c r="PJ41" s="147"/>
      <c r="PK41" s="148"/>
      <c r="PL41" s="149"/>
      <c r="PQ41" s="156" t="s">
        <v>197</v>
      </c>
      <c r="PR41" s="147"/>
      <c r="PS41" s="148"/>
      <c r="PT41" s="149"/>
      <c r="PY41" s="156" t="s">
        <v>197</v>
      </c>
      <c r="PZ41" s="147"/>
      <c r="QA41" s="148"/>
      <c r="QB41" s="149"/>
      <c r="QG41" s="156" t="s">
        <v>197</v>
      </c>
      <c r="QH41" s="147"/>
      <c r="QI41" s="148"/>
      <c r="QJ41" s="149"/>
      <c r="QO41" s="156" t="s">
        <v>197</v>
      </c>
      <c r="QP41" s="147"/>
      <c r="QQ41" s="148"/>
      <c r="QR41" s="149"/>
      <c r="QW41" s="156" t="s">
        <v>197</v>
      </c>
      <c r="QX41" s="147"/>
      <c r="QY41" s="148"/>
      <c r="QZ41" s="149"/>
      <c r="RE41" s="156" t="s">
        <v>197</v>
      </c>
      <c r="RF41" s="147"/>
      <c r="RG41" s="148"/>
      <c r="RH41" s="149"/>
      <c r="RM41" s="156" t="s">
        <v>197</v>
      </c>
      <c r="RN41" s="147"/>
      <c r="RO41" s="148"/>
      <c r="RP41" s="149"/>
      <c r="RU41" s="156" t="s">
        <v>197</v>
      </c>
      <c r="RV41" s="147"/>
      <c r="RW41" s="148"/>
      <c r="RX41" s="149"/>
      <c r="SC41" s="156" t="s">
        <v>197</v>
      </c>
      <c r="SD41" s="147"/>
      <c r="SE41" s="148"/>
      <c r="SF41" s="149"/>
      <c r="SK41" s="156" t="s">
        <v>197</v>
      </c>
      <c r="SL41" s="147"/>
      <c r="SM41" s="148"/>
      <c r="SN41" s="149"/>
      <c r="SS41" s="156" t="s">
        <v>197</v>
      </c>
      <c r="ST41" s="147"/>
      <c r="SU41" s="148"/>
      <c r="SV41" s="149"/>
      <c r="TA41" s="156" t="s">
        <v>197</v>
      </c>
      <c r="TB41" s="147"/>
      <c r="TC41" s="148"/>
      <c r="TD41" s="149"/>
      <c r="TI41" s="156" t="s">
        <v>197</v>
      </c>
      <c r="TJ41" s="147"/>
      <c r="TK41" s="148"/>
      <c r="TL41" s="149"/>
      <c r="TQ41" s="156" t="s">
        <v>197</v>
      </c>
      <c r="TR41" s="147"/>
      <c r="TS41" s="148"/>
      <c r="TT41" s="149"/>
      <c r="TY41" s="156" t="s">
        <v>197</v>
      </c>
      <c r="TZ41" s="147"/>
      <c r="UA41" s="148"/>
      <c r="UB41" s="149"/>
      <c r="UG41" s="156" t="s">
        <v>197</v>
      </c>
      <c r="UH41" s="147"/>
      <c r="UI41" s="148"/>
      <c r="UJ41" s="149"/>
      <c r="UO41" s="156" t="s">
        <v>197</v>
      </c>
      <c r="UP41" s="147"/>
      <c r="UQ41" s="148"/>
      <c r="UR41" s="149"/>
      <c r="UW41" s="156" t="s">
        <v>197</v>
      </c>
      <c r="UX41" s="147"/>
      <c r="UY41" s="148"/>
      <c r="UZ41" s="149"/>
      <c r="VE41" s="156" t="s">
        <v>197</v>
      </c>
      <c r="VF41" s="147"/>
      <c r="VG41" s="148"/>
      <c r="VH41" s="149"/>
      <c r="VM41" s="156" t="s">
        <v>197</v>
      </c>
      <c r="VN41" s="147"/>
      <c r="VO41" s="148"/>
      <c r="VP41" s="149"/>
      <c r="VU41" s="156" t="s">
        <v>197</v>
      </c>
      <c r="VV41" s="147"/>
      <c r="VW41" s="148"/>
      <c r="VX41" s="149"/>
      <c r="WC41" s="156" t="s">
        <v>197</v>
      </c>
      <c r="WD41" s="147"/>
      <c r="WE41" s="148"/>
      <c r="WF41" s="149"/>
      <c r="WK41" s="156" t="s">
        <v>197</v>
      </c>
      <c r="WL41" s="147"/>
      <c r="WM41" s="148"/>
      <c r="WN41" s="149"/>
      <c r="WS41" s="156" t="s">
        <v>197</v>
      </c>
      <c r="WT41" s="147"/>
      <c r="WU41" s="148"/>
      <c r="WV41" s="149"/>
      <c r="XA41" s="156" t="s">
        <v>197</v>
      </c>
      <c r="XB41" s="147"/>
      <c r="XC41" s="148"/>
      <c r="XD41" s="149"/>
      <c r="XI41" s="156" t="s">
        <v>197</v>
      </c>
      <c r="XJ41" s="147"/>
      <c r="XK41" s="148"/>
      <c r="XL41" s="149"/>
      <c r="XQ41" s="156" t="s">
        <v>197</v>
      </c>
      <c r="XR41" s="147"/>
      <c r="XS41" s="148"/>
      <c r="XT41" s="149"/>
      <c r="XY41" s="156" t="s">
        <v>197</v>
      </c>
      <c r="XZ41" s="147"/>
      <c r="YA41" s="148"/>
      <c r="YB41" s="149"/>
      <c r="YG41" s="156" t="s">
        <v>197</v>
      </c>
      <c r="YH41" s="147"/>
      <c r="YI41" s="148"/>
      <c r="YJ41" s="149"/>
      <c r="YO41" s="156" t="s">
        <v>197</v>
      </c>
      <c r="YP41" s="147"/>
      <c r="YQ41" s="148"/>
      <c r="YR41" s="149"/>
      <c r="YW41" s="156" t="s">
        <v>197</v>
      </c>
      <c r="YX41" s="147"/>
      <c r="YY41" s="148"/>
      <c r="YZ41" s="149"/>
      <c r="ZE41" s="156" t="s">
        <v>197</v>
      </c>
      <c r="ZF41" s="147"/>
      <c r="ZG41" s="148"/>
      <c r="ZH41" s="149"/>
      <c r="ZM41" s="156" t="s">
        <v>197</v>
      </c>
      <c r="ZN41" s="147"/>
      <c r="ZO41" s="148"/>
      <c r="ZP41" s="149"/>
      <c r="ZU41" s="156" t="s">
        <v>197</v>
      </c>
      <c r="ZV41" s="147"/>
      <c r="ZW41" s="148"/>
      <c r="ZX41" s="149"/>
      <c r="AAC41" s="156" t="s">
        <v>197</v>
      </c>
      <c r="AAD41" s="147"/>
      <c r="AAE41" s="148"/>
      <c r="AAF41" s="149"/>
      <c r="AAK41" s="156" t="s">
        <v>197</v>
      </c>
      <c r="AAL41" s="147"/>
      <c r="AAM41" s="148"/>
      <c r="AAN41" s="149"/>
      <c r="AAS41" s="156" t="s">
        <v>197</v>
      </c>
      <c r="AAT41" s="147"/>
      <c r="AAU41" s="148"/>
      <c r="AAV41" s="149"/>
      <c r="ABA41" s="156" t="s">
        <v>197</v>
      </c>
      <c r="ABB41" s="147"/>
      <c r="ABC41" s="148"/>
      <c r="ABD41" s="149"/>
      <c r="ABI41" s="156" t="s">
        <v>197</v>
      </c>
      <c r="ABJ41" s="147"/>
      <c r="ABK41" s="148"/>
      <c r="ABL41" s="149"/>
      <c r="ABQ41" s="156" t="s">
        <v>197</v>
      </c>
      <c r="ABR41" s="147"/>
      <c r="ABS41" s="148"/>
      <c r="ABT41" s="149"/>
      <c r="ABY41" s="156" t="s">
        <v>197</v>
      </c>
      <c r="ABZ41" s="147"/>
      <c r="ACA41" s="148"/>
      <c r="ACB41" s="149"/>
      <c r="ACG41" s="156" t="s">
        <v>197</v>
      </c>
      <c r="ACH41" s="147"/>
      <c r="ACI41" s="148"/>
      <c r="ACJ41" s="149"/>
      <c r="ACO41" s="156" t="s">
        <v>197</v>
      </c>
      <c r="ACP41" s="147"/>
      <c r="ACQ41" s="148"/>
      <c r="ACR41" s="149"/>
      <c r="ACW41" s="156" t="s">
        <v>197</v>
      </c>
      <c r="ACX41" s="147"/>
      <c r="ACY41" s="148"/>
      <c r="ACZ41" s="149"/>
      <c r="ADE41" s="156" t="s">
        <v>197</v>
      </c>
      <c r="ADF41" s="147"/>
      <c r="ADG41" s="148"/>
      <c r="ADH41" s="149"/>
      <c r="ADM41" s="156" t="s">
        <v>197</v>
      </c>
      <c r="ADN41" s="147"/>
      <c r="ADO41" s="148"/>
      <c r="ADP41" s="149"/>
      <c r="ADU41" s="156" t="s">
        <v>197</v>
      </c>
      <c r="ADV41" s="147"/>
      <c r="ADW41" s="148"/>
      <c r="ADX41" s="149"/>
      <c r="AEC41" s="156" t="s">
        <v>197</v>
      </c>
      <c r="AED41" s="147"/>
      <c r="AEE41" s="148"/>
      <c r="AEF41" s="149"/>
      <c r="AEK41" s="156" t="s">
        <v>197</v>
      </c>
      <c r="AEL41" s="147"/>
      <c r="AEM41" s="148"/>
      <c r="AEN41" s="149"/>
      <c r="AES41" s="156" t="s">
        <v>197</v>
      </c>
      <c r="AET41" s="147"/>
      <c r="AEU41" s="148"/>
      <c r="AEV41" s="149"/>
      <c r="AFA41" s="156" t="s">
        <v>197</v>
      </c>
      <c r="AFB41" s="147"/>
      <c r="AFC41" s="148"/>
      <c r="AFD41" s="149"/>
      <c r="AFI41" s="156" t="s">
        <v>197</v>
      </c>
      <c r="AFJ41" s="147"/>
      <c r="AFK41" s="148"/>
      <c r="AFL41" s="149"/>
      <c r="AFQ41" s="156" t="s">
        <v>197</v>
      </c>
      <c r="AFR41" s="147"/>
      <c r="AFS41" s="148"/>
      <c r="AFT41" s="149"/>
      <c r="AFY41" s="156" t="s">
        <v>197</v>
      </c>
      <c r="AFZ41" s="147"/>
      <c r="AGA41" s="148"/>
      <c r="AGB41" s="149"/>
      <c r="AGG41" s="156" t="s">
        <v>197</v>
      </c>
      <c r="AGH41" s="147"/>
      <c r="AGI41" s="148"/>
      <c r="AGJ41" s="149"/>
      <c r="AGO41" s="156" t="s">
        <v>197</v>
      </c>
      <c r="AGP41" s="147"/>
      <c r="AGQ41" s="148"/>
      <c r="AGR41" s="149"/>
      <c r="AGW41" s="156" t="s">
        <v>197</v>
      </c>
      <c r="AGX41" s="147"/>
      <c r="AGY41" s="148"/>
      <c r="AGZ41" s="149"/>
      <c r="AHE41" s="156" t="s">
        <v>197</v>
      </c>
      <c r="AHF41" s="147"/>
      <c r="AHG41" s="148"/>
      <c r="AHH41" s="149"/>
      <c r="AHM41" s="156" t="s">
        <v>197</v>
      </c>
      <c r="AHN41" s="147"/>
      <c r="AHO41" s="148"/>
      <c r="AHP41" s="149"/>
      <c r="AHU41" s="156" t="s">
        <v>197</v>
      </c>
      <c r="AHV41" s="147"/>
      <c r="AHW41" s="148"/>
      <c r="AHX41" s="149"/>
      <c r="AIC41" s="156" t="s">
        <v>197</v>
      </c>
      <c r="AID41" s="147"/>
      <c r="AIE41" s="148"/>
      <c r="AIF41" s="149"/>
      <c r="AIK41" s="156" t="s">
        <v>197</v>
      </c>
      <c r="AIL41" s="147"/>
      <c r="AIM41" s="148"/>
      <c r="AIN41" s="149"/>
      <c r="AIS41" s="156" t="s">
        <v>197</v>
      </c>
      <c r="AIT41" s="147"/>
      <c r="AIU41" s="148"/>
      <c r="AIV41" s="149"/>
      <c r="AJA41" s="156" t="s">
        <v>197</v>
      </c>
      <c r="AJB41" s="147"/>
      <c r="AJC41" s="148"/>
      <c r="AJD41" s="149"/>
      <c r="AJI41" s="156" t="s">
        <v>197</v>
      </c>
      <c r="AJJ41" s="147"/>
      <c r="AJK41" s="148"/>
      <c r="AJL41" s="149"/>
      <c r="AJQ41" s="156" t="s">
        <v>197</v>
      </c>
      <c r="AJR41" s="147"/>
      <c r="AJS41" s="148"/>
      <c r="AJT41" s="149"/>
      <c r="AJY41" s="156" t="s">
        <v>197</v>
      </c>
      <c r="AJZ41" s="147"/>
      <c r="AKA41" s="148"/>
      <c r="AKB41" s="149"/>
      <c r="AKG41" s="156" t="s">
        <v>197</v>
      </c>
      <c r="AKH41" s="147"/>
      <c r="AKI41" s="148"/>
      <c r="AKJ41" s="149"/>
      <c r="AKO41" s="156" t="s">
        <v>197</v>
      </c>
      <c r="AKP41" s="147"/>
      <c r="AKQ41" s="148"/>
      <c r="AKR41" s="149"/>
      <c r="AKW41" s="156" t="s">
        <v>197</v>
      </c>
      <c r="AKX41" s="147"/>
      <c r="AKY41" s="148"/>
      <c r="AKZ41" s="149"/>
      <c r="ALE41" s="156" t="s">
        <v>197</v>
      </c>
      <c r="ALF41" s="147"/>
      <c r="ALG41" s="148"/>
      <c r="ALH41" s="149"/>
      <c r="ALM41" s="156" t="s">
        <v>197</v>
      </c>
      <c r="ALN41" s="147"/>
      <c r="ALO41" s="148"/>
      <c r="ALP41" s="149"/>
      <c r="ALU41" s="156" t="s">
        <v>197</v>
      </c>
      <c r="ALV41" s="147"/>
      <c r="ALW41" s="148"/>
      <c r="ALX41" s="149"/>
      <c r="AMC41" s="156" t="s">
        <v>197</v>
      </c>
      <c r="AMD41" s="147"/>
      <c r="AME41" s="148"/>
      <c r="AMF41" s="149"/>
      <c r="AMK41" s="156" t="s">
        <v>197</v>
      </c>
      <c r="AML41" s="147"/>
      <c r="AMM41" s="148"/>
      <c r="AMN41" s="149"/>
      <c r="AMS41" s="156" t="s">
        <v>197</v>
      </c>
      <c r="AMT41" s="147"/>
      <c r="AMU41" s="148"/>
      <c r="AMV41" s="149"/>
      <c r="ANA41" s="156" t="s">
        <v>197</v>
      </c>
      <c r="ANB41" s="147"/>
      <c r="ANC41" s="148"/>
      <c r="AND41" s="149"/>
      <c r="ANI41" s="156" t="s">
        <v>197</v>
      </c>
      <c r="ANJ41" s="147"/>
      <c r="ANK41" s="148"/>
      <c r="ANL41" s="149"/>
      <c r="ANQ41" s="156" t="s">
        <v>197</v>
      </c>
      <c r="ANR41" s="147"/>
      <c r="ANS41" s="148"/>
      <c r="ANT41" s="149"/>
      <c r="ANY41" s="156" t="s">
        <v>197</v>
      </c>
      <c r="ANZ41" s="147"/>
      <c r="AOA41" s="148"/>
      <c r="AOB41" s="149"/>
      <c r="AOG41" s="156" t="s">
        <v>197</v>
      </c>
      <c r="AOH41" s="147"/>
      <c r="AOI41" s="148"/>
      <c r="AOJ41" s="149"/>
      <c r="AOO41" s="156" t="s">
        <v>197</v>
      </c>
      <c r="AOP41" s="147"/>
      <c r="AOQ41" s="148"/>
      <c r="AOR41" s="149"/>
      <c r="AOW41" s="156" t="s">
        <v>197</v>
      </c>
      <c r="AOX41" s="147"/>
      <c r="AOY41" s="148"/>
      <c r="AOZ41" s="149"/>
      <c r="APE41" s="156" t="s">
        <v>197</v>
      </c>
      <c r="APF41" s="147"/>
      <c r="APG41" s="148"/>
      <c r="APH41" s="149"/>
      <c r="APM41" s="156" t="s">
        <v>197</v>
      </c>
      <c r="APN41" s="147"/>
      <c r="APO41" s="148"/>
      <c r="APP41" s="149"/>
      <c r="APU41" s="156" t="s">
        <v>197</v>
      </c>
      <c r="APV41" s="147"/>
      <c r="APW41" s="148"/>
      <c r="APX41" s="149"/>
      <c r="AQC41" s="156" t="s">
        <v>197</v>
      </c>
      <c r="AQD41" s="147"/>
      <c r="AQE41" s="148"/>
      <c r="AQF41" s="149"/>
      <c r="AQK41" s="156" t="s">
        <v>197</v>
      </c>
      <c r="AQL41" s="147"/>
      <c r="AQM41" s="148"/>
      <c r="AQN41" s="149"/>
      <c r="AQS41" s="156" t="s">
        <v>197</v>
      </c>
      <c r="AQT41" s="147"/>
      <c r="AQU41" s="148"/>
      <c r="AQV41" s="149"/>
      <c r="ARA41" s="156" t="s">
        <v>197</v>
      </c>
      <c r="ARB41" s="147"/>
      <c r="ARC41" s="148"/>
      <c r="ARD41" s="149"/>
      <c r="ARI41" s="156" t="s">
        <v>197</v>
      </c>
      <c r="ARJ41" s="147"/>
      <c r="ARK41" s="148"/>
      <c r="ARL41" s="149"/>
      <c r="ARQ41" s="156" t="s">
        <v>197</v>
      </c>
      <c r="ARR41" s="147"/>
      <c r="ARS41" s="148"/>
      <c r="ART41" s="149"/>
      <c r="ARY41" s="156" t="s">
        <v>197</v>
      </c>
      <c r="ARZ41" s="147"/>
      <c r="ASA41" s="148"/>
      <c r="ASB41" s="149"/>
      <c r="ASG41" s="156" t="s">
        <v>197</v>
      </c>
      <c r="ASH41" s="147"/>
      <c r="ASI41" s="148"/>
      <c r="ASJ41" s="149"/>
      <c r="ASO41" s="156" t="s">
        <v>197</v>
      </c>
      <c r="ASP41" s="147"/>
      <c r="ASQ41" s="148"/>
      <c r="ASR41" s="149"/>
      <c r="ASW41" s="156" t="s">
        <v>197</v>
      </c>
      <c r="ASX41" s="147"/>
      <c r="ASY41" s="148"/>
      <c r="ASZ41" s="149"/>
      <c r="ATE41" s="156" t="s">
        <v>197</v>
      </c>
      <c r="ATF41" s="147"/>
      <c r="ATG41" s="148"/>
      <c r="ATH41" s="149"/>
      <c r="ATM41" s="156" t="s">
        <v>197</v>
      </c>
      <c r="ATN41" s="147"/>
      <c r="ATO41" s="148"/>
      <c r="ATP41" s="149"/>
      <c r="ATU41" s="156" t="s">
        <v>197</v>
      </c>
      <c r="ATV41" s="147"/>
      <c r="ATW41" s="148"/>
      <c r="ATX41" s="149"/>
      <c r="AUC41" s="156" t="s">
        <v>197</v>
      </c>
      <c r="AUD41" s="147"/>
      <c r="AUE41" s="148"/>
      <c r="AUF41" s="149"/>
      <c r="AUK41" s="156" t="s">
        <v>197</v>
      </c>
      <c r="AUL41" s="147"/>
      <c r="AUM41" s="148"/>
      <c r="AUN41" s="149"/>
      <c r="AUS41" s="156" t="s">
        <v>197</v>
      </c>
      <c r="AUT41" s="147"/>
      <c r="AUU41" s="148"/>
      <c r="AUV41" s="149"/>
      <c r="AVA41" s="156" t="s">
        <v>197</v>
      </c>
      <c r="AVB41" s="147"/>
      <c r="AVC41" s="148"/>
      <c r="AVD41" s="149"/>
      <c r="AVI41" s="156" t="s">
        <v>197</v>
      </c>
      <c r="AVJ41" s="147"/>
      <c r="AVK41" s="148"/>
      <c r="AVL41" s="149"/>
      <c r="AVQ41" s="156" t="s">
        <v>197</v>
      </c>
      <c r="AVR41" s="147"/>
      <c r="AVS41" s="148"/>
      <c r="AVT41" s="149"/>
      <c r="AVY41" s="156" t="s">
        <v>197</v>
      </c>
      <c r="AVZ41" s="147"/>
      <c r="AWA41" s="148"/>
      <c r="AWB41" s="149"/>
      <c r="AWG41" s="156" t="s">
        <v>197</v>
      </c>
      <c r="AWH41" s="147"/>
      <c r="AWI41" s="148"/>
      <c r="AWJ41" s="149"/>
      <c r="AWO41" s="156" t="s">
        <v>197</v>
      </c>
      <c r="AWP41" s="147"/>
      <c r="AWQ41" s="148"/>
      <c r="AWR41" s="149"/>
      <c r="AWW41" s="156" t="s">
        <v>197</v>
      </c>
      <c r="AWX41" s="147"/>
      <c r="AWY41" s="148"/>
      <c r="AWZ41" s="149"/>
      <c r="AXE41" s="156" t="s">
        <v>197</v>
      </c>
      <c r="AXF41" s="147"/>
      <c r="AXG41" s="148"/>
      <c r="AXH41" s="149"/>
      <c r="AXM41" s="156" t="s">
        <v>197</v>
      </c>
      <c r="AXN41" s="147"/>
      <c r="AXO41" s="148"/>
      <c r="AXP41" s="149"/>
      <c r="AXU41" s="156" t="s">
        <v>197</v>
      </c>
      <c r="AXV41" s="147"/>
      <c r="AXW41" s="148"/>
      <c r="AXX41" s="149"/>
      <c r="AYC41" s="156" t="s">
        <v>197</v>
      </c>
      <c r="AYD41" s="147"/>
      <c r="AYE41" s="148"/>
      <c r="AYF41" s="149"/>
      <c r="AYK41" s="156" t="s">
        <v>197</v>
      </c>
      <c r="AYL41" s="147"/>
      <c r="AYM41" s="148"/>
      <c r="AYN41" s="149"/>
      <c r="AYS41" s="156" t="s">
        <v>197</v>
      </c>
      <c r="AYT41" s="147"/>
      <c r="AYU41" s="148"/>
      <c r="AYV41" s="149"/>
      <c r="AZA41" s="156" t="s">
        <v>197</v>
      </c>
      <c r="AZB41" s="147"/>
      <c r="AZC41" s="148"/>
      <c r="AZD41" s="149"/>
      <c r="AZI41" s="156" t="s">
        <v>197</v>
      </c>
      <c r="AZJ41" s="147"/>
      <c r="AZK41" s="148"/>
      <c r="AZL41" s="149"/>
      <c r="AZQ41" s="156" t="s">
        <v>197</v>
      </c>
      <c r="AZR41" s="147"/>
      <c r="AZS41" s="148"/>
      <c r="AZT41" s="149"/>
      <c r="AZY41" s="156" t="s">
        <v>197</v>
      </c>
      <c r="AZZ41" s="147"/>
      <c r="BAA41" s="148"/>
      <c r="BAB41" s="149"/>
      <c r="BAG41" s="156" t="s">
        <v>197</v>
      </c>
      <c r="BAH41" s="147"/>
      <c r="BAI41" s="148"/>
      <c r="BAJ41" s="149"/>
      <c r="BAO41" s="156" t="s">
        <v>197</v>
      </c>
      <c r="BAP41" s="147"/>
      <c r="BAQ41" s="148"/>
      <c r="BAR41" s="149"/>
      <c r="BAW41" s="156" t="s">
        <v>197</v>
      </c>
      <c r="BAX41" s="147"/>
      <c r="BAY41" s="148"/>
      <c r="BAZ41" s="149"/>
      <c r="BBE41" s="156" t="s">
        <v>197</v>
      </c>
      <c r="BBF41" s="147"/>
      <c r="BBG41" s="148"/>
      <c r="BBH41" s="149"/>
      <c r="BBM41" s="156" t="s">
        <v>197</v>
      </c>
      <c r="BBN41" s="147"/>
      <c r="BBO41" s="148"/>
      <c r="BBP41" s="149"/>
      <c r="BBU41" s="156" t="s">
        <v>197</v>
      </c>
      <c r="BBV41" s="147"/>
      <c r="BBW41" s="148"/>
      <c r="BBX41" s="149"/>
      <c r="BCC41" s="156" t="s">
        <v>197</v>
      </c>
      <c r="BCD41" s="147"/>
      <c r="BCE41" s="148"/>
      <c r="BCF41" s="149"/>
      <c r="BCK41" s="156" t="s">
        <v>197</v>
      </c>
      <c r="BCL41" s="147"/>
      <c r="BCM41" s="148"/>
      <c r="BCN41" s="149"/>
      <c r="BCS41" s="156" t="s">
        <v>197</v>
      </c>
      <c r="BCT41" s="147"/>
      <c r="BCU41" s="148"/>
      <c r="BCV41" s="149"/>
      <c r="BDA41" s="156" t="s">
        <v>197</v>
      </c>
      <c r="BDB41" s="147"/>
      <c r="BDC41" s="148"/>
      <c r="BDD41" s="149"/>
      <c r="BDI41" s="156" t="s">
        <v>197</v>
      </c>
      <c r="BDJ41" s="147"/>
      <c r="BDK41" s="148"/>
      <c r="BDL41" s="149"/>
      <c r="BDQ41" s="156" t="s">
        <v>197</v>
      </c>
      <c r="BDR41" s="147"/>
      <c r="BDS41" s="148"/>
      <c r="BDT41" s="149"/>
      <c r="BDY41" s="156" t="s">
        <v>197</v>
      </c>
      <c r="BDZ41" s="147"/>
      <c r="BEA41" s="148"/>
      <c r="BEB41" s="149"/>
      <c r="BEG41" s="156" t="s">
        <v>197</v>
      </c>
      <c r="BEH41" s="147"/>
      <c r="BEI41" s="148"/>
      <c r="BEJ41" s="149"/>
      <c r="BEO41" s="156" t="s">
        <v>197</v>
      </c>
      <c r="BEP41" s="147"/>
      <c r="BEQ41" s="148"/>
      <c r="BER41" s="149"/>
      <c r="BEW41" s="156" t="s">
        <v>197</v>
      </c>
      <c r="BEX41" s="147"/>
      <c r="BEY41" s="148"/>
      <c r="BEZ41" s="149"/>
      <c r="BFE41" s="156" t="s">
        <v>197</v>
      </c>
      <c r="BFF41" s="147"/>
      <c r="BFG41" s="148"/>
      <c r="BFH41" s="149"/>
      <c r="BFM41" s="156" t="s">
        <v>197</v>
      </c>
      <c r="BFN41" s="147"/>
      <c r="BFO41" s="148"/>
      <c r="BFP41" s="149"/>
      <c r="BFU41" s="156" t="s">
        <v>197</v>
      </c>
      <c r="BFV41" s="147"/>
      <c r="BFW41" s="148"/>
      <c r="BFX41" s="149"/>
      <c r="BGC41" s="156" t="s">
        <v>197</v>
      </c>
      <c r="BGD41" s="147"/>
      <c r="BGE41" s="148"/>
      <c r="BGF41" s="149"/>
      <c r="BGK41" s="156" t="s">
        <v>197</v>
      </c>
      <c r="BGL41" s="147"/>
      <c r="BGM41" s="148"/>
      <c r="BGN41" s="149"/>
      <c r="BGS41" s="156" t="s">
        <v>197</v>
      </c>
      <c r="BGT41" s="147"/>
      <c r="BGU41" s="148"/>
      <c r="BGV41" s="149"/>
      <c r="BHA41" s="156" t="s">
        <v>197</v>
      </c>
      <c r="BHB41" s="147"/>
      <c r="BHC41" s="148"/>
      <c r="BHD41" s="149"/>
      <c r="BHI41" s="156" t="s">
        <v>197</v>
      </c>
      <c r="BHJ41" s="147"/>
      <c r="BHK41" s="148"/>
      <c r="BHL41" s="149"/>
      <c r="BHQ41" s="156" t="s">
        <v>197</v>
      </c>
      <c r="BHR41" s="147"/>
      <c r="BHS41" s="148"/>
      <c r="BHT41" s="149"/>
      <c r="BHY41" s="156" t="s">
        <v>197</v>
      </c>
      <c r="BHZ41" s="147"/>
      <c r="BIA41" s="148"/>
      <c r="BIB41" s="149"/>
      <c r="BIG41" s="156" t="s">
        <v>197</v>
      </c>
      <c r="BIH41" s="147"/>
      <c r="BII41" s="148"/>
      <c r="BIJ41" s="149"/>
      <c r="BIO41" s="156" t="s">
        <v>197</v>
      </c>
      <c r="BIP41" s="147"/>
      <c r="BIQ41" s="148"/>
      <c r="BIR41" s="149"/>
      <c r="BIW41" s="156" t="s">
        <v>197</v>
      </c>
      <c r="BIX41" s="147"/>
      <c r="BIY41" s="148"/>
      <c r="BIZ41" s="149"/>
      <c r="BJE41" s="156" t="s">
        <v>197</v>
      </c>
      <c r="BJF41" s="147"/>
      <c r="BJG41" s="148"/>
      <c r="BJH41" s="149"/>
      <c r="BJM41" s="156" t="s">
        <v>197</v>
      </c>
      <c r="BJN41" s="147"/>
      <c r="BJO41" s="148"/>
      <c r="BJP41" s="149"/>
      <c r="BJU41" s="156" t="s">
        <v>197</v>
      </c>
      <c r="BJV41" s="147"/>
      <c r="BJW41" s="148"/>
      <c r="BJX41" s="149"/>
      <c r="BKC41" s="156" t="s">
        <v>197</v>
      </c>
      <c r="BKD41" s="147"/>
      <c r="BKE41" s="148"/>
      <c r="BKF41" s="149"/>
      <c r="BKK41" s="156" t="s">
        <v>197</v>
      </c>
      <c r="BKL41" s="147"/>
      <c r="BKM41" s="148"/>
      <c r="BKN41" s="149"/>
      <c r="BKS41" s="156" t="s">
        <v>197</v>
      </c>
      <c r="BKT41" s="147"/>
      <c r="BKU41" s="148"/>
      <c r="BKV41" s="149"/>
      <c r="BLA41" s="156" t="s">
        <v>197</v>
      </c>
      <c r="BLB41" s="147"/>
      <c r="BLC41" s="148"/>
      <c r="BLD41" s="149"/>
      <c r="BLI41" s="156" t="s">
        <v>197</v>
      </c>
      <c r="BLJ41" s="147"/>
      <c r="BLK41" s="148"/>
      <c r="BLL41" s="149"/>
      <c r="BLQ41" s="156" t="s">
        <v>197</v>
      </c>
      <c r="BLR41" s="147"/>
      <c r="BLS41" s="148"/>
      <c r="BLT41" s="149"/>
      <c r="BLY41" s="156" t="s">
        <v>197</v>
      </c>
      <c r="BLZ41" s="147"/>
      <c r="BMA41" s="148"/>
      <c r="BMB41" s="149"/>
      <c r="BMG41" s="156" t="s">
        <v>197</v>
      </c>
      <c r="BMH41" s="147"/>
      <c r="BMI41" s="148"/>
      <c r="BMJ41" s="149"/>
      <c r="BMO41" s="156" t="s">
        <v>197</v>
      </c>
      <c r="BMP41" s="147"/>
      <c r="BMQ41" s="148"/>
      <c r="BMR41" s="149"/>
      <c r="BMW41" s="156" t="s">
        <v>197</v>
      </c>
      <c r="BMX41" s="147"/>
      <c r="BMY41" s="148"/>
      <c r="BMZ41" s="149"/>
      <c r="BNE41" s="156" t="s">
        <v>197</v>
      </c>
      <c r="BNF41" s="147"/>
      <c r="BNG41" s="148"/>
      <c r="BNH41" s="149"/>
      <c r="BNM41" s="156" t="s">
        <v>197</v>
      </c>
      <c r="BNN41" s="147"/>
      <c r="BNO41" s="148"/>
      <c r="BNP41" s="149"/>
      <c r="BNU41" s="156" t="s">
        <v>197</v>
      </c>
      <c r="BNV41" s="147"/>
      <c r="BNW41" s="148"/>
      <c r="BNX41" s="149"/>
      <c r="BOC41" s="156" t="s">
        <v>197</v>
      </c>
      <c r="BOD41" s="147"/>
      <c r="BOE41" s="148"/>
      <c r="BOF41" s="149"/>
      <c r="BOK41" s="156" t="s">
        <v>197</v>
      </c>
      <c r="BOL41" s="147"/>
      <c r="BOM41" s="148"/>
      <c r="BON41" s="149"/>
      <c r="BOS41" s="156" t="s">
        <v>197</v>
      </c>
      <c r="BOT41" s="147"/>
      <c r="BOU41" s="148"/>
      <c r="BOV41" s="149"/>
      <c r="BPA41" s="156" t="s">
        <v>197</v>
      </c>
      <c r="BPB41" s="147"/>
      <c r="BPC41" s="148"/>
      <c r="BPD41" s="149"/>
      <c r="BPI41" s="156" t="s">
        <v>197</v>
      </c>
      <c r="BPJ41" s="147"/>
      <c r="BPK41" s="148"/>
      <c r="BPL41" s="149"/>
      <c r="BPQ41" s="156" t="s">
        <v>197</v>
      </c>
      <c r="BPR41" s="147"/>
      <c r="BPS41" s="148"/>
      <c r="BPT41" s="149"/>
      <c r="BPY41" s="156" t="s">
        <v>197</v>
      </c>
      <c r="BPZ41" s="147"/>
      <c r="BQA41" s="148"/>
      <c r="BQB41" s="149"/>
      <c r="BQG41" s="156" t="s">
        <v>197</v>
      </c>
      <c r="BQH41" s="147"/>
      <c r="BQI41" s="148"/>
      <c r="BQJ41" s="149"/>
      <c r="BQO41" s="156" t="s">
        <v>197</v>
      </c>
      <c r="BQP41" s="147"/>
      <c r="BQQ41" s="148"/>
      <c r="BQR41" s="149"/>
      <c r="BQW41" s="156" t="s">
        <v>197</v>
      </c>
      <c r="BQX41" s="147"/>
      <c r="BQY41" s="148"/>
      <c r="BQZ41" s="149"/>
      <c r="BRE41" s="156" t="s">
        <v>197</v>
      </c>
      <c r="BRF41" s="147"/>
      <c r="BRG41" s="148"/>
      <c r="BRH41" s="149"/>
      <c r="BRM41" s="156" t="s">
        <v>197</v>
      </c>
      <c r="BRN41" s="147"/>
      <c r="BRO41" s="148"/>
      <c r="BRP41" s="149"/>
      <c r="BRU41" s="156" t="s">
        <v>197</v>
      </c>
      <c r="BRV41" s="147"/>
      <c r="BRW41" s="148"/>
      <c r="BRX41" s="149"/>
      <c r="BSC41" s="156" t="s">
        <v>197</v>
      </c>
      <c r="BSD41" s="147"/>
      <c r="BSE41" s="148"/>
      <c r="BSF41" s="149"/>
      <c r="BSK41" s="156" t="s">
        <v>197</v>
      </c>
      <c r="BSL41" s="147"/>
      <c r="BSM41" s="148"/>
      <c r="BSN41" s="149"/>
      <c r="BSS41" s="156" t="s">
        <v>197</v>
      </c>
      <c r="BST41" s="147"/>
      <c r="BSU41" s="148"/>
      <c r="BSV41" s="149"/>
      <c r="BTA41" s="156" t="s">
        <v>197</v>
      </c>
      <c r="BTB41" s="147"/>
      <c r="BTC41" s="148"/>
      <c r="BTD41" s="149"/>
      <c r="BTI41" s="156" t="s">
        <v>197</v>
      </c>
      <c r="BTJ41" s="147"/>
      <c r="BTK41" s="148"/>
      <c r="BTL41" s="149"/>
      <c r="BTQ41" s="156" t="s">
        <v>197</v>
      </c>
      <c r="BTR41" s="147"/>
      <c r="BTS41" s="148"/>
      <c r="BTT41" s="149"/>
      <c r="BTY41" s="156" t="s">
        <v>197</v>
      </c>
      <c r="BTZ41" s="147"/>
      <c r="BUA41" s="148"/>
      <c r="BUB41" s="149"/>
      <c r="BUG41" s="156" t="s">
        <v>197</v>
      </c>
      <c r="BUH41" s="147"/>
      <c r="BUI41" s="148"/>
      <c r="BUJ41" s="149"/>
      <c r="BUO41" s="156" t="s">
        <v>197</v>
      </c>
      <c r="BUP41" s="147"/>
      <c r="BUQ41" s="148"/>
      <c r="BUR41" s="149"/>
      <c r="BUW41" s="156" t="s">
        <v>197</v>
      </c>
      <c r="BUX41" s="147"/>
      <c r="BUY41" s="148"/>
      <c r="BUZ41" s="149"/>
      <c r="BVE41" s="156" t="s">
        <v>197</v>
      </c>
      <c r="BVF41" s="147"/>
      <c r="BVG41" s="148"/>
      <c r="BVH41" s="149"/>
      <c r="BVM41" s="156" t="s">
        <v>197</v>
      </c>
      <c r="BVN41" s="147"/>
      <c r="BVO41" s="148"/>
      <c r="BVP41" s="149"/>
      <c r="BVU41" s="156" t="s">
        <v>197</v>
      </c>
      <c r="BVV41" s="147"/>
      <c r="BVW41" s="148"/>
      <c r="BVX41" s="149"/>
      <c r="BWC41" s="156" t="s">
        <v>197</v>
      </c>
      <c r="BWD41" s="147"/>
      <c r="BWE41" s="148"/>
      <c r="BWF41" s="149"/>
      <c r="BWK41" s="156" t="s">
        <v>197</v>
      </c>
      <c r="BWL41" s="147"/>
      <c r="BWM41" s="148"/>
      <c r="BWN41" s="149"/>
      <c r="BWS41" s="156" t="s">
        <v>197</v>
      </c>
      <c r="BWT41" s="147"/>
      <c r="BWU41" s="148"/>
      <c r="BWV41" s="149"/>
      <c r="BXA41" s="156" t="s">
        <v>197</v>
      </c>
      <c r="BXB41" s="147"/>
      <c r="BXC41" s="148"/>
      <c r="BXD41" s="149"/>
      <c r="BXI41" s="156" t="s">
        <v>197</v>
      </c>
      <c r="BXJ41" s="147"/>
      <c r="BXK41" s="148"/>
      <c r="BXL41" s="149"/>
      <c r="BXQ41" s="156" t="s">
        <v>197</v>
      </c>
      <c r="BXR41" s="147"/>
      <c r="BXS41" s="148"/>
      <c r="BXT41" s="149"/>
      <c r="BXY41" s="156" t="s">
        <v>197</v>
      </c>
      <c r="BXZ41" s="147"/>
      <c r="BYA41" s="148"/>
      <c r="BYB41" s="149"/>
      <c r="BYG41" s="156" t="s">
        <v>197</v>
      </c>
      <c r="BYH41" s="147"/>
      <c r="BYI41" s="148"/>
      <c r="BYJ41" s="149"/>
      <c r="BYO41" s="156" t="s">
        <v>197</v>
      </c>
      <c r="BYP41" s="147"/>
      <c r="BYQ41" s="148"/>
      <c r="BYR41" s="149"/>
      <c r="BYW41" s="156" t="s">
        <v>197</v>
      </c>
      <c r="BYX41" s="147"/>
      <c r="BYY41" s="148"/>
      <c r="BYZ41" s="149"/>
      <c r="BZE41" s="156" t="s">
        <v>197</v>
      </c>
      <c r="BZF41" s="147"/>
      <c r="BZG41" s="148"/>
      <c r="BZH41" s="149"/>
      <c r="BZM41" s="156" t="s">
        <v>197</v>
      </c>
      <c r="BZN41" s="147"/>
      <c r="BZO41" s="148"/>
      <c r="BZP41" s="149"/>
      <c r="BZU41" s="156" t="s">
        <v>197</v>
      </c>
      <c r="BZV41" s="147"/>
      <c r="BZW41" s="148"/>
      <c r="BZX41" s="149"/>
      <c r="CAC41" s="156" t="s">
        <v>197</v>
      </c>
      <c r="CAD41" s="147"/>
      <c r="CAE41" s="148"/>
      <c r="CAF41" s="149"/>
      <c r="CAK41" s="156" t="s">
        <v>197</v>
      </c>
      <c r="CAL41" s="147"/>
      <c r="CAM41" s="148"/>
      <c r="CAN41" s="149"/>
      <c r="CAS41" s="156" t="s">
        <v>197</v>
      </c>
      <c r="CAT41" s="147"/>
      <c r="CAU41" s="148"/>
      <c r="CAV41" s="149"/>
      <c r="CBA41" s="156" t="s">
        <v>197</v>
      </c>
      <c r="CBB41" s="147"/>
      <c r="CBC41" s="148"/>
      <c r="CBD41" s="149"/>
      <c r="CBI41" s="156" t="s">
        <v>197</v>
      </c>
      <c r="CBJ41" s="147"/>
      <c r="CBK41" s="148"/>
      <c r="CBL41" s="149"/>
      <c r="CBQ41" s="156" t="s">
        <v>197</v>
      </c>
      <c r="CBR41" s="147"/>
      <c r="CBS41" s="148"/>
      <c r="CBT41" s="149"/>
      <c r="CBY41" s="156" t="s">
        <v>197</v>
      </c>
      <c r="CBZ41" s="147"/>
      <c r="CCA41" s="148"/>
      <c r="CCB41" s="149"/>
      <c r="CCG41" s="156" t="s">
        <v>197</v>
      </c>
      <c r="CCH41" s="147"/>
      <c r="CCI41" s="148"/>
      <c r="CCJ41" s="149"/>
      <c r="CCO41" s="156" t="s">
        <v>197</v>
      </c>
      <c r="CCP41" s="147"/>
      <c r="CCQ41" s="148"/>
      <c r="CCR41" s="149"/>
      <c r="CCW41" s="156" t="s">
        <v>197</v>
      </c>
      <c r="CCX41" s="147"/>
      <c r="CCY41" s="148"/>
      <c r="CCZ41" s="149"/>
      <c r="CDE41" s="156" t="s">
        <v>197</v>
      </c>
      <c r="CDF41" s="147"/>
      <c r="CDG41" s="148"/>
      <c r="CDH41" s="149"/>
      <c r="CDM41" s="156" t="s">
        <v>197</v>
      </c>
      <c r="CDN41" s="147"/>
      <c r="CDO41" s="148"/>
      <c r="CDP41" s="149"/>
      <c r="CDU41" s="156" t="s">
        <v>197</v>
      </c>
      <c r="CDV41" s="147"/>
      <c r="CDW41" s="148"/>
      <c r="CDX41" s="149"/>
      <c r="CEC41" s="156" t="s">
        <v>197</v>
      </c>
      <c r="CED41" s="147"/>
      <c r="CEE41" s="148"/>
      <c r="CEF41" s="149"/>
      <c r="CEK41" s="156" t="s">
        <v>197</v>
      </c>
      <c r="CEL41" s="147"/>
      <c r="CEM41" s="148"/>
      <c r="CEN41" s="149"/>
      <c r="CES41" s="156" t="s">
        <v>197</v>
      </c>
      <c r="CET41" s="147"/>
      <c r="CEU41" s="148"/>
      <c r="CEV41" s="149"/>
      <c r="CFA41" s="156" t="s">
        <v>197</v>
      </c>
      <c r="CFB41" s="147"/>
      <c r="CFC41" s="148"/>
      <c r="CFD41" s="149"/>
      <c r="CFI41" s="156" t="s">
        <v>197</v>
      </c>
      <c r="CFJ41" s="147"/>
      <c r="CFK41" s="148"/>
      <c r="CFL41" s="149"/>
      <c r="CFQ41" s="156" t="s">
        <v>197</v>
      </c>
      <c r="CFR41" s="147"/>
      <c r="CFS41" s="148"/>
      <c r="CFT41" s="149"/>
      <c r="CFY41" s="156" t="s">
        <v>197</v>
      </c>
      <c r="CFZ41" s="147"/>
      <c r="CGA41" s="148"/>
      <c r="CGB41" s="149"/>
      <c r="CGG41" s="156" t="s">
        <v>197</v>
      </c>
      <c r="CGH41" s="147"/>
      <c r="CGI41" s="148"/>
      <c r="CGJ41" s="149"/>
      <c r="CGO41" s="156" t="s">
        <v>197</v>
      </c>
      <c r="CGP41" s="147"/>
      <c r="CGQ41" s="148"/>
      <c r="CGR41" s="149"/>
      <c r="CGW41" s="156" t="s">
        <v>197</v>
      </c>
      <c r="CGX41" s="147"/>
      <c r="CGY41" s="148"/>
      <c r="CGZ41" s="149"/>
      <c r="CHE41" s="156" t="s">
        <v>197</v>
      </c>
      <c r="CHF41" s="147"/>
      <c r="CHG41" s="148"/>
      <c r="CHH41" s="149"/>
      <c r="CHM41" s="156" t="s">
        <v>197</v>
      </c>
      <c r="CHN41" s="147"/>
      <c r="CHO41" s="148"/>
      <c r="CHP41" s="149"/>
      <c r="CHU41" s="156" t="s">
        <v>197</v>
      </c>
      <c r="CHV41" s="147"/>
      <c r="CHW41" s="148"/>
      <c r="CHX41" s="149"/>
      <c r="CIC41" s="156" t="s">
        <v>197</v>
      </c>
      <c r="CID41" s="147"/>
      <c r="CIE41" s="148"/>
      <c r="CIF41" s="149"/>
      <c r="CIK41" s="156" t="s">
        <v>197</v>
      </c>
      <c r="CIL41" s="147"/>
      <c r="CIM41" s="148"/>
      <c r="CIN41" s="149"/>
      <c r="CIS41" s="156" t="s">
        <v>197</v>
      </c>
      <c r="CIT41" s="147"/>
      <c r="CIU41" s="148"/>
      <c r="CIV41" s="149"/>
      <c r="CJA41" s="156" t="s">
        <v>197</v>
      </c>
      <c r="CJB41" s="147"/>
      <c r="CJC41" s="148"/>
      <c r="CJD41" s="149"/>
      <c r="CJI41" s="156" t="s">
        <v>197</v>
      </c>
      <c r="CJJ41" s="147"/>
      <c r="CJK41" s="148"/>
      <c r="CJL41" s="149"/>
      <c r="CJQ41" s="156" t="s">
        <v>197</v>
      </c>
      <c r="CJR41" s="147"/>
      <c r="CJS41" s="148"/>
      <c r="CJT41" s="149"/>
      <c r="CJY41" s="156" t="s">
        <v>197</v>
      </c>
      <c r="CJZ41" s="147"/>
      <c r="CKA41" s="148"/>
      <c r="CKB41" s="149"/>
      <c r="CKG41" s="156" t="s">
        <v>197</v>
      </c>
      <c r="CKH41" s="147"/>
      <c r="CKI41" s="148"/>
      <c r="CKJ41" s="149"/>
      <c r="CKO41" s="156" t="s">
        <v>197</v>
      </c>
      <c r="CKP41" s="147"/>
      <c r="CKQ41" s="148"/>
      <c r="CKR41" s="149"/>
      <c r="CKW41" s="156" t="s">
        <v>197</v>
      </c>
      <c r="CKX41" s="147"/>
      <c r="CKY41" s="148"/>
      <c r="CKZ41" s="149"/>
      <c r="CLE41" s="156" t="s">
        <v>197</v>
      </c>
      <c r="CLF41" s="147"/>
      <c r="CLG41" s="148"/>
      <c r="CLH41" s="149"/>
      <c r="CLM41" s="156" t="s">
        <v>197</v>
      </c>
      <c r="CLN41" s="147"/>
      <c r="CLO41" s="148"/>
      <c r="CLP41" s="149"/>
      <c r="CLU41" s="156" t="s">
        <v>197</v>
      </c>
      <c r="CLV41" s="147"/>
      <c r="CLW41" s="148"/>
      <c r="CLX41" s="149"/>
      <c r="CMC41" s="156" t="s">
        <v>197</v>
      </c>
      <c r="CMD41" s="147"/>
      <c r="CME41" s="148"/>
      <c r="CMF41" s="149"/>
      <c r="CMK41" s="156" t="s">
        <v>197</v>
      </c>
      <c r="CML41" s="147"/>
      <c r="CMM41" s="148"/>
      <c r="CMN41" s="149"/>
      <c r="CMS41" s="156" t="s">
        <v>197</v>
      </c>
      <c r="CMT41" s="147"/>
      <c r="CMU41" s="148"/>
      <c r="CMV41" s="149"/>
      <c r="CNA41" s="156" t="s">
        <v>197</v>
      </c>
      <c r="CNB41" s="147"/>
      <c r="CNC41" s="148"/>
      <c r="CND41" s="149"/>
      <c r="CNI41" s="156" t="s">
        <v>197</v>
      </c>
      <c r="CNJ41" s="147"/>
      <c r="CNK41" s="148"/>
      <c r="CNL41" s="149"/>
      <c r="CNQ41" s="156" t="s">
        <v>197</v>
      </c>
      <c r="CNR41" s="147"/>
      <c r="CNS41" s="148"/>
      <c r="CNT41" s="149"/>
      <c r="CNY41" s="156" t="s">
        <v>197</v>
      </c>
      <c r="CNZ41" s="147"/>
      <c r="COA41" s="148"/>
      <c r="COB41" s="149"/>
      <c r="COG41" s="156" t="s">
        <v>197</v>
      </c>
      <c r="COH41" s="147"/>
      <c r="COI41" s="148"/>
      <c r="COJ41" s="149"/>
      <c r="COO41" s="156" t="s">
        <v>197</v>
      </c>
      <c r="COP41" s="147"/>
      <c r="COQ41" s="148"/>
      <c r="COR41" s="149"/>
      <c r="COW41" s="156" t="s">
        <v>197</v>
      </c>
      <c r="COX41" s="147"/>
      <c r="COY41" s="148"/>
      <c r="COZ41" s="149"/>
      <c r="CPE41" s="156" t="s">
        <v>197</v>
      </c>
      <c r="CPF41" s="147"/>
      <c r="CPG41" s="148"/>
      <c r="CPH41" s="149"/>
      <c r="CPM41" s="156" t="s">
        <v>197</v>
      </c>
      <c r="CPN41" s="147"/>
      <c r="CPO41" s="148"/>
      <c r="CPP41" s="149"/>
      <c r="CPU41" s="156" t="s">
        <v>197</v>
      </c>
      <c r="CPV41" s="147"/>
      <c r="CPW41" s="148"/>
      <c r="CPX41" s="149"/>
      <c r="CQC41" s="156" t="s">
        <v>197</v>
      </c>
      <c r="CQD41" s="147"/>
      <c r="CQE41" s="148"/>
      <c r="CQF41" s="149"/>
      <c r="CQK41" s="156" t="s">
        <v>197</v>
      </c>
      <c r="CQL41" s="147"/>
      <c r="CQM41" s="148"/>
      <c r="CQN41" s="149"/>
      <c r="CQS41" s="156" t="s">
        <v>197</v>
      </c>
      <c r="CQT41" s="147"/>
      <c r="CQU41" s="148"/>
      <c r="CQV41" s="149"/>
      <c r="CRA41" s="156" t="s">
        <v>197</v>
      </c>
      <c r="CRB41" s="147"/>
      <c r="CRC41" s="148"/>
      <c r="CRD41" s="149"/>
      <c r="CRI41" s="156" t="s">
        <v>197</v>
      </c>
      <c r="CRJ41" s="147"/>
      <c r="CRK41" s="148"/>
      <c r="CRL41" s="149"/>
      <c r="CRQ41" s="156" t="s">
        <v>197</v>
      </c>
      <c r="CRR41" s="147"/>
      <c r="CRS41" s="148"/>
      <c r="CRT41" s="149"/>
      <c r="CRY41" s="156" t="s">
        <v>197</v>
      </c>
      <c r="CRZ41" s="147"/>
      <c r="CSA41" s="148"/>
      <c r="CSB41" s="149"/>
      <c r="CSG41" s="156" t="s">
        <v>197</v>
      </c>
      <c r="CSH41" s="147"/>
      <c r="CSI41" s="148"/>
      <c r="CSJ41" s="149"/>
      <c r="CSO41" s="156" t="s">
        <v>197</v>
      </c>
      <c r="CSP41" s="147"/>
      <c r="CSQ41" s="148"/>
      <c r="CSR41" s="149"/>
      <c r="CSW41" s="156" t="s">
        <v>197</v>
      </c>
      <c r="CSX41" s="147"/>
      <c r="CSY41" s="148"/>
      <c r="CSZ41" s="149"/>
      <c r="CTE41" s="156" t="s">
        <v>197</v>
      </c>
      <c r="CTF41" s="147"/>
      <c r="CTG41" s="148"/>
      <c r="CTH41" s="149"/>
      <c r="CTM41" s="156" t="s">
        <v>197</v>
      </c>
      <c r="CTN41" s="147"/>
      <c r="CTO41" s="148"/>
      <c r="CTP41" s="149"/>
      <c r="CTU41" s="156" t="s">
        <v>197</v>
      </c>
      <c r="CTV41" s="147"/>
      <c r="CTW41" s="148"/>
      <c r="CTX41" s="149"/>
      <c r="CUC41" s="156" t="s">
        <v>197</v>
      </c>
      <c r="CUD41" s="147"/>
      <c r="CUE41" s="148"/>
      <c r="CUF41" s="149"/>
      <c r="CUK41" s="156" t="s">
        <v>197</v>
      </c>
      <c r="CUL41" s="147"/>
      <c r="CUM41" s="148"/>
      <c r="CUN41" s="149"/>
      <c r="CUS41" s="156" t="s">
        <v>197</v>
      </c>
      <c r="CUT41" s="147"/>
      <c r="CUU41" s="148"/>
      <c r="CUV41" s="149"/>
      <c r="CVA41" s="156" t="s">
        <v>197</v>
      </c>
      <c r="CVB41" s="147"/>
      <c r="CVC41" s="148"/>
      <c r="CVD41" s="149"/>
      <c r="CVI41" s="156" t="s">
        <v>197</v>
      </c>
      <c r="CVJ41" s="147"/>
      <c r="CVK41" s="148"/>
      <c r="CVL41" s="149"/>
      <c r="CVQ41" s="156" t="s">
        <v>197</v>
      </c>
      <c r="CVR41" s="147"/>
      <c r="CVS41" s="148"/>
      <c r="CVT41" s="149"/>
      <c r="CVY41" s="156" t="s">
        <v>197</v>
      </c>
      <c r="CVZ41" s="147"/>
      <c r="CWA41" s="148"/>
      <c r="CWB41" s="149"/>
      <c r="CWG41" s="156" t="s">
        <v>197</v>
      </c>
      <c r="CWH41" s="147"/>
      <c r="CWI41" s="148"/>
      <c r="CWJ41" s="149"/>
      <c r="CWO41" s="156" t="s">
        <v>197</v>
      </c>
      <c r="CWP41" s="147"/>
      <c r="CWQ41" s="148"/>
      <c r="CWR41" s="149"/>
      <c r="CWW41" s="156" t="s">
        <v>197</v>
      </c>
      <c r="CWX41" s="147"/>
      <c r="CWY41" s="148"/>
      <c r="CWZ41" s="149"/>
      <c r="CXE41" s="156" t="s">
        <v>197</v>
      </c>
      <c r="CXF41" s="147"/>
      <c r="CXG41" s="148"/>
      <c r="CXH41" s="149"/>
      <c r="CXM41" s="156" t="s">
        <v>197</v>
      </c>
      <c r="CXN41" s="147"/>
      <c r="CXO41" s="148"/>
      <c r="CXP41" s="149"/>
      <c r="CXU41" s="156" t="s">
        <v>197</v>
      </c>
      <c r="CXV41" s="147"/>
      <c r="CXW41" s="148"/>
      <c r="CXX41" s="149"/>
      <c r="CYC41" s="156" t="s">
        <v>197</v>
      </c>
      <c r="CYD41" s="147"/>
      <c r="CYE41" s="148"/>
      <c r="CYF41" s="149"/>
      <c r="CYK41" s="156" t="s">
        <v>197</v>
      </c>
      <c r="CYL41" s="147"/>
      <c r="CYM41" s="148"/>
      <c r="CYN41" s="149"/>
      <c r="CYS41" s="156" t="s">
        <v>197</v>
      </c>
      <c r="CYT41" s="147"/>
      <c r="CYU41" s="148"/>
      <c r="CYV41" s="149"/>
      <c r="CZA41" s="156" t="s">
        <v>197</v>
      </c>
      <c r="CZB41" s="147"/>
      <c r="CZC41" s="148"/>
      <c r="CZD41" s="149"/>
      <c r="CZI41" s="156" t="s">
        <v>197</v>
      </c>
      <c r="CZJ41" s="147"/>
      <c r="CZK41" s="148"/>
      <c r="CZL41" s="149"/>
      <c r="CZQ41" s="156" t="s">
        <v>197</v>
      </c>
      <c r="CZR41" s="147"/>
      <c r="CZS41" s="148"/>
      <c r="CZT41" s="149"/>
      <c r="CZY41" s="156" t="s">
        <v>197</v>
      </c>
      <c r="CZZ41" s="147"/>
      <c r="DAA41" s="148"/>
      <c r="DAB41" s="149"/>
      <c r="DAG41" s="156" t="s">
        <v>197</v>
      </c>
      <c r="DAH41" s="147"/>
      <c r="DAI41" s="148"/>
      <c r="DAJ41" s="149"/>
      <c r="DAO41" s="156" t="s">
        <v>197</v>
      </c>
      <c r="DAP41" s="147"/>
      <c r="DAQ41" s="148"/>
      <c r="DAR41" s="149"/>
      <c r="DAW41" s="156" t="s">
        <v>197</v>
      </c>
      <c r="DAX41" s="147"/>
      <c r="DAY41" s="148"/>
      <c r="DAZ41" s="149"/>
      <c r="DBE41" s="156" t="s">
        <v>197</v>
      </c>
      <c r="DBF41" s="147"/>
      <c r="DBG41" s="148"/>
      <c r="DBH41" s="149"/>
      <c r="DBM41" s="156" t="s">
        <v>197</v>
      </c>
      <c r="DBN41" s="147"/>
      <c r="DBO41" s="148"/>
      <c r="DBP41" s="149"/>
      <c r="DBU41" s="156" t="s">
        <v>197</v>
      </c>
      <c r="DBV41" s="147"/>
      <c r="DBW41" s="148"/>
      <c r="DBX41" s="149"/>
      <c r="DCC41" s="156" t="s">
        <v>197</v>
      </c>
      <c r="DCD41" s="147"/>
      <c r="DCE41" s="148"/>
      <c r="DCF41" s="149"/>
      <c r="DCK41" s="156" t="s">
        <v>197</v>
      </c>
      <c r="DCL41" s="147"/>
      <c r="DCM41" s="148"/>
      <c r="DCN41" s="149"/>
      <c r="DCS41" s="156" t="s">
        <v>197</v>
      </c>
      <c r="DCT41" s="147"/>
      <c r="DCU41" s="148"/>
      <c r="DCV41" s="149"/>
      <c r="DDA41" s="156" t="s">
        <v>197</v>
      </c>
      <c r="DDB41" s="147"/>
      <c r="DDC41" s="148"/>
      <c r="DDD41" s="149"/>
      <c r="DDI41" s="156" t="s">
        <v>197</v>
      </c>
      <c r="DDJ41" s="147"/>
      <c r="DDK41" s="148"/>
      <c r="DDL41" s="149"/>
      <c r="DDQ41" s="156" t="s">
        <v>197</v>
      </c>
      <c r="DDR41" s="147"/>
      <c r="DDS41" s="148"/>
      <c r="DDT41" s="149"/>
      <c r="DDY41" s="156" t="s">
        <v>197</v>
      </c>
      <c r="DDZ41" s="147"/>
      <c r="DEA41" s="148"/>
      <c r="DEB41" s="149"/>
      <c r="DEG41" s="156" t="s">
        <v>197</v>
      </c>
      <c r="DEH41" s="147"/>
      <c r="DEI41" s="148"/>
      <c r="DEJ41" s="149"/>
      <c r="DEO41" s="156" t="s">
        <v>197</v>
      </c>
      <c r="DEP41" s="147"/>
      <c r="DEQ41" s="148"/>
      <c r="DER41" s="149"/>
      <c r="DEW41" s="156" t="s">
        <v>197</v>
      </c>
      <c r="DEX41" s="147"/>
      <c r="DEY41" s="148"/>
      <c r="DEZ41" s="149"/>
      <c r="DFE41" s="156" t="s">
        <v>197</v>
      </c>
      <c r="DFF41" s="147"/>
      <c r="DFG41" s="148"/>
      <c r="DFH41" s="149"/>
      <c r="DFM41" s="156" t="s">
        <v>197</v>
      </c>
      <c r="DFN41" s="147"/>
      <c r="DFO41" s="148"/>
      <c r="DFP41" s="149"/>
      <c r="DFU41" s="156" t="s">
        <v>197</v>
      </c>
      <c r="DFV41" s="147"/>
      <c r="DFW41" s="148"/>
      <c r="DFX41" s="149"/>
      <c r="DGC41" s="156" t="s">
        <v>197</v>
      </c>
      <c r="DGD41" s="147"/>
      <c r="DGE41" s="148"/>
      <c r="DGF41" s="149"/>
      <c r="DGK41" s="156" t="s">
        <v>197</v>
      </c>
      <c r="DGL41" s="147"/>
      <c r="DGM41" s="148"/>
      <c r="DGN41" s="149"/>
      <c r="DGS41" s="156" t="s">
        <v>197</v>
      </c>
      <c r="DGT41" s="147"/>
      <c r="DGU41" s="148"/>
      <c r="DGV41" s="149"/>
      <c r="DHA41" s="156" t="s">
        <v>197</v>
      </c>
      <c r="DHB41" s="147"/>
      <c r="DHC41" s="148"/>
      <c r="DHD41" s="149"/>
      <c r="DHI41" s="156" t="s">
        <v>197</v>
      </c>
      <c r="DHJ41" s="147"/>
      <c r="DHK41" s="148"/>
      <c r="DHL41" s="149"/>
      <c r="DHQ41" s="156" t="s">
        <v>197</v>
      </c>
      <c r="DHR41" s="147"/>
      <c r="DHS41" s="148"/>
      <c r="DHT41" s="149"/>
      <c r="DHY41" s="156" t="s">
        <v>197</v>
      </c>
      <c r="DHZ41" s="147"/>
      <c r="DIA41" s="148"/>
      <c r="DIB41" s="149"/>
      <c r="DIG41" s="156" t="s">
        <v>197</v>
      </c>
      <c r="DIH41" s="147"/>
      <c r="DII41" s="148"/>
      <c r="DIJ41" s="149"/>
      <c r="DIO41" s="156" t="s">
        <v>197</v>
      </c>
      <c r="DIP41" s="147"/>
      <c r="DIQ41" s="148"/>
      <c r="DIR41" s="149"/>
      <c r="DIW41" s="156" t="s">
        <v>197</v>
      </c>
      <c r="DIX41" s="147"/>
      <c r="DIY41" s="148"/>
      <c r="DIZ41" s="149"/>
      <c r="DJE41" s="156" t="s">
        <v>197</v>
      </c>
      <c r="DJF41" s="147"/>
      <c r="DJG41" s="148"/>
      <c r="DJH41" s="149"/>
      <c r="DJM41" s="156" t="s">
        <v>197</v>
      </c>
      <c r="DJN41" s="147"/>
      <c r="DJO41" s="148"/>
      <c r="DJP41" s="149"/>
      <c r="DJU41" s="156" t="s">
        <v>197</v>
      </c>
      <c r="DJV41" s="147"/>
      <c r="DJW41" s="148"/>
      <c r="DJX41" s="149"/>
      <c r="DKC41" s="156" t="s">
        <v>197</v>
      </c>
      <c r="DKD41" s="147"/>
      <c r="DKE41" s="148"/>
      <c r="DKF41" s="149"/>
      <c r="DKK41" s="156" t="s">
        <v>197</v>
      </c>
      <c r="DKL41" s="147"/>
      <c r="DKM41" s="148"/>
      <c r="DKN41" s="149"/>
      <c r="DKS41" s="156" t="s">
        <v>197</v>
      </c>
      <c r="DKT41" s="147"/>
      <c r="DKU41" s="148"/>
      <c r="DKV41" s="149"/>
      <c r="DLA41" s="156" t="s">
        <v>197</v>
      </c>
      <c r="DLB41" s="147"/>
      <c r="DLC41" s="148"/>
      <c r="DLD41" s="149"/>
      <c r="DLI41" s="156" t="s">
        <v>197</v>
      </c>
      <c r="DLJ41" s="147"/>
      <c r="DLK41" s="148"/>
      <c r="DLL41" s="149"/>
      <c r="DLQ41" s="156" t="s">
        <v>197</v>
      </c>
      <c r="DLR41" s="147"/>
      <c r="DLS41" s="148"/>
      <c r="DLT41" s="149"/>
      <c r="DLY41" s="156" t="s">
        <v>197</v>
      </c>
      <c r="DLZ41" s="147"/>
      <c r="DMA41" s="148"/>
      <c r="DMB41" s="149"/>
      <c r="DMG41" s="156" t="s">
        <v>197</v>
      </c>
      <c r="DMH41" s="147"/>
      <c r="DMI41" s="148"/>
      <c r="DMJ41" s="149"/>
      <c r="DMO41" s="156" t="s">
        <v>197</v>
      </c>
      <c r="DMP41" s="147"/>
      <c r="DMQ41" s="148"/>
      <c r="DMR41" s="149"/>
      <c r="DMW41" s="156" t="s">
        <v>197</v>
      </c>
      <c r="DMX41" s="147"/>
      <c r="DMY41" s="148"/>
      <c r="DMZ41" s="149"/>
      <c r="DNE41" s="156" t="s">
        <v>197</v>
      </c>
      <c r="DNF41" s="147"/>
      <c r="DNG41" s="148"/>
      <c r="DNH41" s="149"/>
      <c r="DNM41" s="156" t="s">
        <v>197</v>
      </c>
      <c r="DNN41" s="147"/>
      <c r="DNO41" s="148"/>
      <c r="DNP41" s="149"/>
      <c r="DNU41" s="156" t="s">
        <v>197</v>
      </c>
      <c r="DNV41" s="147"/>
      <c r="DNW41" s="148"/>
      <c r="DNX41" s="149"/>
      <c r="DOC41" s="156" t="s">
        <v>197</v>
      </c>
      <c r="DOD41" s="147"/>
      <c r="DOE41" s="148"/>
      <c r="DOF41" s="149"/>
      <c r="DOK41" s="156" t="s">
        <v>197</v>
      </c>
      <c r="DOL41" s="147"/>
      <c r="DOM41" s="148"/>
      <c r="DON41" s="149"/>
      <c r="DOS41" s="156" t="s">
        <v>197</v>
      </c>
      <c r="DOT41" s="147"/>
      <c r="DOU41" s="148"/>
      <c r="DOV41" s="149"/>
      <c r="DPA41" s="156" t="s">
        <v>197</v>
      </c>
      <c r="DPB41" s="147"/>
      <c r="DPC41" s="148"/>
      <c r="DPD41" s="149"/>
      <c r="DPI41" s="156" t="s">
        <v>197</v>
      </c>
      <c r="DPJ41" s="147"/>
      <c r="DPK41" s="148"/>
      <c r="DPL41" s="149"/>
      <c r="DPQ41" s="156" t="s">
        <v>197</v>
      </c>
      <c r="DPR41" s="147"/>
      <c r="DPS41" s="148"/>
      <c r="DPT41" s="149"/>
      <c r="DPY41" s="156" t="s">
        <v>197</v>
      </c>
      <c r="DPZ41" s="147"/>
      <c r="DQA41" s="148"/>
      <c r="DQB41" s="149"/>
      <c r="DQG41" s="156" t="s">
        <v>197</v>
      </c>
      <c r="DQH41" s="147"/>
      <c r="DQI41" s="148"/>
      <c r="DQJ41" s="149"/>
      <c r="DQO41" s="156" t="s">
        <v>197</v>
      </c>
      <c r="DQP41" s="147"/>
      <c r="DQQ41" s="148"/>
      <c r="DQR41" s="149"/>
      <c r="DQW41" s="156" t="s">
        <v>197</v>
      </c>
      <c r="DQX41" s="147"/>
      <c r="DQY41" s="148"/>
      <c r="DQZ41" s="149"/>
      <c r="DRE41" s="156" t="s">
        <v>197</v>
      </c>
      <c r="DRF41" s="147"/>
      <c r="DRG41" s="148"/>
      <c r="DRH41" s="149"/>
      <c r="DRM41" s="156" t="s">
        <v>197</v>
      </c>
      <c r="DRN41" s="147"/>
      <c r="DRO41" s="148"/>
      <c r="DRP41" s="149"/>
      <c r="DRU41" s="156" t="s">
        <v>197</v>
      </c>
      <c r="DRV41" s="147"/>
      <c r="DRW41" s="148"/>
      <c r="DRX41" s="149"/>
      <c r="DSC41" s="156" t="s">
        <v>197</v>
      </c>
      <c r="DSD41" s="147"/>
      <c r="DSE41" s="148"/>
      <c r="DSF41" s="149"/>
      <c r="DSK41" s="156" t="s">
        <v>197</v>
      </c>
      <c r="DSL41" s="147"/>
      <c r="DSM41" s="148"/>
      <c r="DSN41" s="149"/>
      <c r="DSS41" s="156" t="s">
        <v>197</v>
      </c>
      <c r="DST41" s="147"/>
      <c r="DSU41" s="148"/>
      <c r="DSV41" s="149"/>
      <c r="DTA41" s="156" t="s">
        <v>197</v>
      </c>
      <c r="DTB41" s="147"/>
      <c r="DTC41" s="148"/>
      <c r="DTD41" s="149"/>
      <c r="DTI41" s="156" t="s">
        <v>197</v>
      </c>
      <c r="DTJ41" s="147"/>
      <c r="DTK41" s="148"/>
      <c r="DTL41" s="149"/>
      <c r="DTQ41" s="156" t="s">
        <v>197</v>
      </c>
      <c r="DTR41" s="147"/>
      <c r="DTS41" s="148"/>
      <c r="DTT41" s="149"/>
      <c r="DTY41" s="156" t="s">
        <v>197</v>
      </c>
      <c r="DTZ41" s="147"/>
      <c r="DUA41" s="148"/>
      <c r="DUB41" s="149"/>
      <c r="DUG41" s="156" t="s">
        <v>197</v>
      </c>
      <c r="DUH41" s="147"/>
      <c r="DUI41" s="148"/>
      <c r="DUJ41" s="149"/>
      <c r="DUO41" s="156" t="s">
        <v>197</v>
      </c>
      <c r="DUP41" s="147"/>
      <c r="DUQ41" s="148"/>
      <c r="DUR41" s="149"/>
      <c r="DUW41" s="156" t="s">
        <v>197</v>
      </c>
      <c r="DUX41" s="147"/>
      <c r="DUY41" s="148"/>
      <c r="DUZ41" s="149"/>
      <c r="DVE41" s="156" t="s">
        <v>197</v>
      </c>
      <c r="DVF41" s="147"/>
      <c r="DVG41" s="148"/>
      <c r="DVH41" s="149"/>
      <c r="DVM41" s="156" t="s">
        <v>197</v>
      </c>
      <c r="DVN41" s="147"/>
      <c r="DVO41" s="148"/>
      <c r="DVP41" s="149"/>
      <c r="DVU41" s="156" t="s">
        <v>197</v>
      </c>
      <c r="DVV41" s="147"/>
      <c r="DVW41" s="148"/>
      <c r="DVX41" s="149"/>
      <c r="DWC41" s="156" t="s">
        <v>197</v>
      </c>
      <c r="DWD41" s="147"/>
      <c r="DWE41" s="148"/>
      <c r="DWF41" s="149"/>
      <c r="DWK41" s="156" t="s">
        <v>197</v>
      </c>
      <c r="DWL41" s="147"/>
      <c r="DWM41" s="148"/>
      <c r="DWN41" s="149"/>
      <c r="DWS41" s="156" t="s">
        <v>197</v>
      </c>
      <c r="DWT41" s="147"/>
      <c r="DWU41" s="148"/>
      <c r="DWV41" s="149"/>
      <c r="DXA41" s="156" t="s">
        <v>197</v>
      </c>
      <c r="DXB41" s="147"/>
      <c r="DXC41" s="148"/>
      <c r="DXD41" s="149"/>
      <c r="DXI41" s="156" t="s">
        <v>197</v>
      </c>
      <c r="DXJ41" s="147"/>
      <c r="DXK41" s="148"/>
      <c r="DXL41" s="149"/>
      <c r="DXQ41" s="156" t="s">
        <v>197</v>
      </c>
      <c r="DXR41" s="147"/>
      <c r="DXS41" s="148"/>
      <c r="DXT41" s="149"/>
      <c r="DXY41" s="156" t="s">
        <v>197</v>
      </c>
      <c r="DXZ41" s="147"/>
      <c r="DYA41" s="148"/>
      <c r="DYB41" s="149"/>
      <c r="DYG41" s="156" t="s">
        <v>197</v>
      </c>
      <c r="DYH41" s="147"/>
      <c r="DYI41" s="148"/>
      <c r="DYJ41" s="149"/>
      <c r="DYO41" s="156" t="s">
        <v>197</v>
      </c>
      <c r="DYP41" s="147"/>
      <c r="DYQ41" s="148"/>
      <c r="DYR41" s="149"/>
      <c r="DYW41" s="156" t="s">
        <v>197</v>
      </c>
      <c r="DYX41" s="147"/>
      <c r="DYY41" s="148"/>
      <c r="DYZ41" s="149"/>
      <c r="DZE41" s="156" t="s">
        <v>197</v>
      </c>
      <c r="DZF41" s="147"/>
      <c r="DZG41" s="148"/>
      <c r="DZH41" s="149"/>
      <c r="DZM41" s="156" t="s">
        <v>197</v>
      </c>
      <c r="DZN41" s="147"/>
      <c r="DZO41" s="148"/>
      <c r="DZP41" s="149"/>
      <c r="DZU41" s="156" t="s">
        <v>197</v>
      </c>
      <c r="DZV41" s="147"/>
      <c r="DZW41" s="148"/>
      <c r="DZX41" s="149"/>
      <c r="EAC41" s="156" t="s">
        <v>197</v>
      </c>
      <c r="EAD41" s="147"/>
      <c r="EAE41" s="148"/>
      <c r="EAF41" s="149"/>
      <c r="EAK41" s="156" t="s">
        <v>197</v>
      </c>
      <c r="EAL41" s="147"/>
      <c r="EAM41" s="148"/>
      <c r="EAN41" s="149"/>
      <c r="EAS41" s="156" t="s">
        <v>197</v>
      </c>
      <c r="EAT41" s="147"/>
      <c r="EAU41" s="148"/>
      <c r="EAV41" s="149"/>
      <c r="EBA41" s="156" t="s">
        <v>197</v>
      </c>
      <c r="EBB41" s="147"/>
      <c r="EBC41" s="148"/>
      <c r="EBD41" s="149"/>
      <c r="EBI41" s="156" t="s">
        <v>197</v>
      </c>
      <c r="EBJ41" s="147"/>
      <c r="EBK41" s="148"/>
      <c r="EBL41" s="149"/>
      <c r="EBQ41" s="156" t="s">
        <v>197</v>
      </c>
      <c r="EBR41" s="147"/>
      <c r="EBS41" s="148"/>
      <c r="EBT41" s="149"/>
      <c r="EBY41" s="156" t="s">
        <v>197</v>
      </c>
      <c r="EBZ41" s="147"/>
      <c r="ECA41" s="148"/>
      <c r="ECB41" s="149"/>
      <c r="ECG41" s="156" t="s">
        <v>197</v>
      </c>
      <c r="ECH41" s="147"/>
      <c r="ECI41" s="148"/>
      <c r="ECJ41" s="149"/>
      <c r="ECO41" s="156" t="s">
        <v>197</v>
      </c>
      <c r="ECP41" s="147"/>
      <c r="ECQ41" s="148"/>
      <c r="ECR41" s="149"/>
      <c r="ECW41" s="156" t="s">
        <v>197</v>
      </c>
      <c r="ECX41" s="147"/>
      <c r="ECY41" s="148"/>
      <c r="ECZ41" s="149"/>
      <c r="EDE41" s="156" t="s">
        <v>197</v>
      </c>
      <c r="EDF41" s="147"/>
      <c r="EDG41" s="148"/>
      <c r="EDH41" s="149"/>
      <c r="EDM41" s="156" t="s">
        <v>197</v>
      </c>
      <c r="EDN41" s="147"/>
      <c r="EDO41" s="148"/>
      <c r="EDP41" s="149"/>
      <c r="EDU41" s="156" t="s">
        <v>197</v>
      </c>
      <c r="EDV41" s="147"/>
      <c r="EDW41" s="148"/>
      <c r="EDX41" s="149"/>
      <c r="EEC41" s="156" t="s">
        <v>197</v>
      </c>
      <c r="EED41" s="147"/>
      <c r="EEE41" s="148"/>
      <c r="EEF41" s="149"/>
      <c r="EEK41" s="156" t="s">
        <v>197</v>
      </c>
      <c r="EEL41" s="147"/>
      <c r="EEM41" s="148"/>
      <c r="EEN41" s="149"/>
      <c r="EES41" s="156" t="s">
        <v>197</v>
      </c>
      <c r="EET41" s="147"/>
      <c r="EEU41" s="148"/>
      <c r="EEV41" s="149"/>
      <c r="EFA41" s="156" t="s">
        <v>197</v>
      </c>
      <c r="EFB41" s="147"/>
      <c r="EFC41" s="148"/>
      <c r="EFD41" s="149"/>
      <c r="EFI41" s="156" t="s">
        <v>197</v>
      </c>
      <c r="EFJ41" s="147"/>
      <c r="EFK41" s="148"/>
      <c r="EFL41" s="149"/>
      <c r="EFQ41" s="156" t="s">
        <v>197</v>
      </c>
      <c r="EFR41" s="147"/>
      <c r="EFS41" s="148"/>
      <c r="EFT41" s="149"/>
      <c r="EFY41" s="156" t="s">
        <v>197</v>
      </c>
      <c r="EFZ41" s="147"/>
      <c r="EGA41" s="148"/>
      <c r="EGB41" s="149"/>
      <c r="EGG41" s="156" t="s">
        <v>197</v>
      </c>
      <c r="EGH41" s="147"/>
      <c r="EGI41" s="148"/>
      <c r="EGJ41" s="149"/>
      <c r="EGO41" s="156" t="s">
        <v>197</v>
      </c>
      <c r="EGP41" s="147"/>
      <c r="EGQ41" s="148"/>
      <c r="EGR41" s="149"/>
      <c r="EGW41" s="156" t="s">
        <v>197</v>
      </c>
      <c r="EGX41" s="147"/>
      <c r="EGY41" s="148"/>
      <c r="EGZ41" s="149"/>
      <c r="EHE41" s="156" t="s">
        <v>197</v>
      </c>
      <c r="EHF41" s="147"/>
      <c r="EHG41" s="148"/>
      <c r="EHH41" s="149"/>
      <c r="EHM41" s="156" t="s">
        <v>197</v>
      </c>
      <c r="EHN41" s="147"/>
      <c r="EHO41" s="148"/>
      <c r="EHP41" s="149"/>
      <c r="EHU41" s="156" t="s">
        <v>197</v>
      </c>
      <c r="EHV41" s="147"/>
      <c r="EHW41" s="148"/>
      <c r="EHX41" s="149"/>
      <c r="EIC41" s="156" t="s">
        <v>197</v>
      </c>
      <c r="EID41" s="147"/>
      <c r="EIE41" s="148"/>
      <c r="EIF41" s="149"/>
      <c r="EIK41" s="156" t="s">
        <v>197</v>
      </c>
      <c r="EIL41" s="147"/>
      <c r="EIM41" s="148"/>
      <c r="EIN41" s="149"/>
      <c r="EIS41" s="156" t="s">
        <v>197</v>
      </c>
      <c r="EIT41" s="147"/>
      <c r="EIU41" s="148"/>
      <c r="EIV41" s="149"/>
      <c r="EJA41" s="156" t="s">
        <v>197</v>
      </c>
      <c r="EJB41" s="147"/>
      <c r="EJC41" s="148"/>
      <c r="EJD41" s="149"/>
      <c r="EJI41" s="156" t="s">
        <v>197</v>
      </c>
      <c r="EJJ41" s="147"/>
      <c r="EJK41" s="148"/>
      <c r="EJL41" s="149"/>
      <c r="EJQ41" s="156" t="s">
        <v>197</v>
      </c>
      <c r="EJR41" s="147"/>
      <c r="EJS41" s="148"/>
      <c r="EJT41" s="149"/>
      <c r="EJY41" s="156" t="s">
        <v>197</v>
      </c>
      <c r="EJZ41" s="147"/>
      <c r="EKA41" s="148"/>
      <c r="EKB41" s="149"/>
      <c r="EKG41" s="156" t="s">
        <v>197</v>
      </c>
      <c r="EKH41" s="147"/>
      <c r="EKI41" s="148"/>
      <c r="EKJ41" s="149"/>
      <c r="EKO41" s="156" t="s">
        <v>197</v>
      </c>
      <c r="EKP41" s="147"/>
      <c r="EKQ41" s="148"/>
      <c r="EKR41" s="149"/>
      <c r="EKW41" s="156" t="s">
        <v>197</v>
      </c>
      <c r="EKX41" s="147"/>
      <c r="EKY41" s="148"/>
      <c r="EKZ41" s="149"/>
      <c r="ELE41" s="156" t="s">
        <v>197</v>
      </c>
      <c r="ELF41" s="147"/>
      <c r="ELG41" s="148"/>
      <c r="ELH41" s="149"/>
      <c r="ELM41" s="156" t="s">
        <v>197</v>
      </c>
      <c r="ELN41" s="147"/>
      <c r="ELO41" s="148"/>
      <c r="ELP41" s="149"/>
      <c r="ELU41" s="156" t="s">
        <v>197</v>
      </c>
      <c r="ELV41" s="147"/>
      <c r="ELW41" s="148"/>
      <c r="ELX41" s="149"/>
      <c r="EMC41" s="156" t="s">
        <v>197</v>
      </c>
      <c r="EMD41" s="147"/>
      <c r="EME41" s="148"/>
      <c r="EMF41" s="149"/>
      <c r="EMK41" s="156" t="s">
        <v>197</v>
      </c>
      <c r="EML41" s="147"/>
      <c r="EMM41" s="148"/>
      <c r="EMN41" s="149"/>
      <c r="EMS41" s="156" t="s">
        <v>197</v>
      </c>
      <c r="EMT41" s="147"/>
      <c r="EMU41" s="148"/>
      <c r="EMV41" s="149"/>
      <c r="ENA41" s="156" t="s">
        <v>197</v>
      </c>
      <c r="ENB41" s="147"/>
      <c r="ENC41" s="148"/>
      <c r="END41" s="149"/>
      <c r="ENI41" s="156" t="s">
        <v>197</v>
      </c>
      <c r="ENJ41" s="147"/>
      <c r="ENK41" s="148"/>
      <c r="ENL41" s="149"/>
      <c r="ENQ41" s="156" t="s">
        <v>197</v>
      </c>
      <c r="ENR41" s="147"/>
      <c r="ENS41" s="148"/>
      <c r="ENT41" s="149"/>
      <c r="ENY41" s="156" t="s">
        <v>197</v>
      </c>
      <c r="ENZ41" s="147"/>
      <c r="EOA41" s="148"/>
      <c r="EOB41" s="149"/>
      <c r="EOG41" s="156" t="s">
        <v>197</v>
      </c>
      <c r="EOH41" s="147"/>
      <c r="EOI41" s="148"/>
      <c r="EOJ41" s="149"/>
      <c r="EOO41" s="156" t="s">
        <v>197</v>
      </c>
      <c r="EOP41" s="147"/>
      <c r="EOQ41" s="148"/>
      <c r="EOR41" s="149"/>
      <c r="EOW41" s="156" t="s">
        <v>197</v>
      </c>
      <c r="EOX41" s="147"/>
      <c r="EOY41" s="148"/>
      <c r="EOZ41" s="149"/>
      <c r="EPE41" s="156" t="s">
        <v>197</v>
      </c>
      <c r="EPF41" s="147"/>
      <c r="EPG41" s="148"/>
      <c r="EPH41" s="149"/>
      <c r="EPM41" s="156" t="s">
        <v>197</v>
      </c>
      <c r="EPN41" s="147"/>
      <c r="EPO41" s="148"/>
      <c r="EPP41" s="149"/>
      <c r="EPU41" s="156" t="s">
        <v>197</v>
      </c>
      <c r="EPV41" s="147"/>
      <c r="EPW41" s="148"/>
      <c r="EPX41" s="149"/>
      <c r="EQC41" s="156" t="s">
        <v>197</v>
      </c>
      <c r="EQD41" s="147"/>
      <c r="EQE41" s="148"/>
      <c r="EQF41" s="149"/>
      <c r="EQK41" s="156" t="s">
        <v>197</v>
      </c>
      <c r="EQL41" s="147"/>
      <c r="EQM41" s="148"/>
      <c r="EQN41" s="149"/>
      <c r="EQS41" s="156" t="s">
        <v>197</v>
      </c>
      <c r="EQT41" s="147"/>
      <c r="EQU41" s="148"/>
      <c r="EQV41" s="149"/>
      <c r="ERA41" s="156" t="s">
        <v>197</v>
      </c>
      <c r="ERB41" s="147"/>
      <c r="ERC41" s="148"/>
      <c r="ERD41" s="149"/>
      <c r="ERI41" s="156" t="s">
        <v>197</v>
      </c>
      <c r="ERJ41" s="147"/>
      <c r="ERK41" s="148"/>
      <c r="ERL41" s="149"/>
      <c r="ERQ41" s="156" t="s">
        <v>197</v>
      </c>
      <c r="ERR41" s="147"/>
      <c r="ERS41" s="148"/>
      <c r="ERT41" s="149"/>
      <c r="ERY41" s="156" t="s">
        <v>197</v>
      </c>
      <c r="ERZ41" s="147"/>
      <c r="ESA41" s="148"/>
      <c r="ESB41" s="149"/>
      <c r="ESG41" s="156" t="s">
        <v>197</v>
      </c>
      <c r="ESH41" s="147"/>
      <c r="ESI41" s="148"/>
      <c r="ESJ41" s="149"/>
      <c r="ESO41" s="156" t="s">
        <v>197</v>
      </c>
      <c r="ESP41" s="147"/>
      <c r="ESQ41" s="148"/>
      <c r="ESR41" s="149"/>
      <c r="ESW41" s="156" t="s">
        <v>197</v>
      </c>
      <c r="ESX41" s="147"/>
      <c r="ESY41" s="148"/>
      <c r="ESZ41" s="149"/>
      <c r="ETE41" s="156" t="s">
        <v>197</v>
      </c>
      <c r="ETF41" s="147"/>
      <c r="ETG41" s="148"/>
      <c r="ETH41" s="149"/>
      <c r="ETM41" s="156" t="s">
        <v>197</v>
      </c>
      <c r="ETN41" s="147"/>
      <c r="ETO41" s="148"/>
      <c r="ETP41" s="149"/>
      <c r="ETU41" s="156" t="s">
        <v>197</v>
      </c>
      <c r="ETV41" s="147"/>
      <c r="ETW41" s="148"/>
      <c r="ETX41" s="149"/>
      <c r="EUC41" s="156" t="s">
        <v>197</v>
      </c>
      <c r="EUD41" s="147"/>
      <c r="EUE41" s="148"/>
      <c r="EUF41" s="149"/>
      <c r="EUK41" s="156" t="s">
        <v>197</v>
      </c>
      <c r="EUL41" s="147"/>
      <c r="EUM41" s="148"/>
      <c r="EUN41" s="149"/>
      <c r="EUS41" s="156" t="s">
        <v>197</v>
      </c>
      <c r="EUT41" s="147"/>
      <c r="EUU41" s="148"/>
      <c r="EUV41" s="149"/>
      <c r="EVA41" s="156" t="s">
        <v>197</v>
      </c>
      <c r="EVB41" s="147"/>
      <c r="EVC41" s="148"/>
      <c r="EVD41" s="149"/>
      <c r="EVI41" s="156" t="s">
        <v>197</v>
      </c>
      <c r="EVJ41" s="147"/>
      <c r="EVK41" s="148"/>
      <c r="EVL41" s="149"/>
      <c r="EVQ41" s="156" t="s">
        <v>197</v>
      </c>
      <c r="EVR41" s="147"/>
      <c r="EVS41" s="148"/>
      <c r="EVT41" s="149"/>
      <c r="EVY41" s="156" t="s">
        <v>197</v>
      </c>
      <c r="EVZ41" s="147"/>
      <c r="EWA41" s="148"/>
      <c r="EWB41" s="149"/>
      <c r="EWG41" s="156" t="s">
        <v>197</v>
      </c>
      <c r="EWH41" s="147"/>
      <c r="EWI41" s="148"/>
      <c r="EWJ41" s="149"/>
      <c r="EWO41" s="156" t="s">
        <v>197</v>
      </c>
      <c r="EWP41" s="147"/>
      <c r="EWQ41" s="148"/>
      <c r="EWR41" s="149"/>
      <c r="EWW41" s="156" t="s">
        <v>197</v>
      </c>
      <c r="EWX41" s="147"/>
      <c r="EWY41" s="148"/>
      <c r="EWZ41" s="149"/>
      <c r="EXE41" s="156" t="s">
        <v>197</v>
      </c>
      <c r="EXF41" s="147"/>
      <c r="EXG41" s="148"/>
      <c r="EXH41" s="149"/>
      <c r="EXM41" s="156" t="s">
        <v>197</v>
      </c>
      <c r="EXN41" s="147"/>
      <c r="EXO41" s="148"/>
      <c r="EXP41" s="149"/>
      <c r="EXU41" s="156" t="s">
        <v>197</v>
      </c>
      <c r="EXV41" s="147"/>
      <c r="EXW41" s="148"/>
      <c r="EXX41" s="149"/>
      <c r="EYC41" s="156" t="s">
        <v>197</v>
      </c>
      <c r="EYD41" s="147"/>
      <c r="EYE41" s="148"/>
      <c r="EYF41" s="149"/>
      <c r="EYK41" s="156" t="s">
        <v>197</v>
      </c>
      <c r="EYL41" s="147"/>
      <c r="EYM41" s="148"/>
      <c r="EYN41" s="149"/>
      <c r="EYS41" s="156" t="s">
        <v>197</v>
      </c>
      <c r="EYT41" s="147"/>
      <c r="EYU41" s="148"/>
      <c r="EYV41" s="149"/>
      <c r="EZA41" s="156" t="s">
        <v>197</v>
      </c>
      <c r="EZB41" s="147"/>
      <c r="EZC41" s="148"/>
      <c r="EZD41" s="149"/>
      <c r="EZI41" s="156" t="s">
        <v>197</v>
      </c>
      <c r="EZJ41" s="147"/>
      <c r="EZK41" s="148"/>
      <c r="EZL41" s="149"/>
      <c r="EZQ41" s="156" t="s">
        <v>197</v>
      </c>
      <c r="EZR41" s="147"/>
      <c r="EZS41" s="148"/>
      <c r="EZT41" s="149"/>
      <c r="EZY41" s="156" t="s">
        <v>197</v>
      </c>
      <c r="EZZ41" s="147"/>
      <c r="FAA41" s="148"/>
      <c r="FAB41" s="149"/>
      <c r="FAG41" s="156" t="s">
        <v>197</v>
      </c>
      <c r="FAH41" s="147"/>
      <c r="FAI41" s="148"/>
      <c r="FAJ41" s="149"/>
      <c r="FAO41" s="156" t="s">
        <v>197</v>
      </c>
      <c r="FAP41" s="147"/>
      <c r="FAQ41" s="148"/>
      <c r="FAR41" s="149"/>
      <c r="FAW41" s="156" t="s">
        <v>197</v>
      </c>
      <c r="FAX41" s="147"/>
      <c r="FAY41" s="148"/>
      <c r="FAZ41" s="149"/>
      <c r="FBE41" s="156" t="s">
        <v>197</v>
      </c>
      <c r="FBF41" s="147"/>
      <c r="FBG41" s="148"/>
      <c r="FBH41" s="149"/>
      <c r="FBM41" s="156" t="s">
        <v>197</v>
      </c>
      <c r="FBN41" s="147"/>
      <c r="FBO41" s="148"/>
      <c r="FBP41" s="149"/>
      <c r="FBU41" s="156" t="s">
        <v>197</v>
      </c>
      <c r="FBV41" s="147"/>
      <c r="FBW41" s="148"/>
      <c r="FBX41" s="149"/>
      <c r="FCC41" s="156" t="s">
        <v>197</v>
      </c>
      <c r="FCD41" s="147"/>
      <c r="FCE41" s="148"/>
      <c r="FCF41" s="149"/>
      <c r="FCK41" s="156" t="s">
        <v>197</v>
      </c>
      <c r="FCL41" s="147"/>
      <c r="FCM41" s="148"/>
      <c r="FCN41" s="149"/>
      <c r="FCS41" s="156" t="s">
        <v>197</v>
      </c>
      <c r="FCT41" s="147"/>
      <c r="FCU41" s="148"/>
      <c r="FCV41" s="149"/>
      <c r="FDA41" s="156" t="s">
        <v>197</v>
      </c>
      <c r="FDB41" s="147"/>
      <c r="FDC41" s="148"/>
      <c r="FDD41" s="149"/>
      <c r="FDI41" s="156" t="s">
        <v>197</v>
      </c>
      <c r="FDJ41" s="147"/>
      <c r="FDK41" s="148"/>
      <c r="FDL41" s="149"/>
      <c r="FDQ41" s="156" t="s">
        <v>197</v>
      </c>
      <c r="FDR41" s="147"/>
      <c r="FDS41" s="148"/>
      <c r="FDT41" s="149"/>
      <c r="FDY41" s="156" t="s">
        <v>197</v>
      </c>
      <c r="FDZ41" s="147"/>
      <c r="FEA41" s="148"/>
      <c r="FEB41" s="149"/>
      <c r="FEG41" s="156" t="s">
        <v>197</v>
      </c>
      <c r="FEH41" s="147"/>
      <c r="FEI41" s="148"/>
      <c r="FEJ41" s="149"/>
      <c r="FEO41" s="156" t="s">
        <v>197</v>
      </c>
      <c r="FEP41" s="147"/>
      <c r="FEQ41" s="148"/>
      <c r="FER41" s="149"/>
      <c r="FEW41" s="156" t="s">
        <v>197</v>
      </c>
      <c r="FEX41" s="147"/>
      <c r="FEY41" s="148"/>
      <c r="FEZ41" s="149"/>
      <c r="FFE41" s="156" t="s">
        <v>197</v>
      </c>
      <c r="FFF41" s="147"/>
      <c r="FFG41" s="148"/>
      <c r="FFH41" s="149"/>
      <c r="FFM41" s="156" t="s">
        <v>197</v>
      </c>
      <c r="FFN41" s="147"/>
      <c r="FFO41" s="148"/>
      <c r="FFP41" s="149"/>
      <c r="FFU41" s="156" t="s">
        <v>197</v>
      </c>
      <c r="FFV41" s="147"/>
      <c r="FFW41" s="148"/>
      <c r="FFX41" s="149"/>
      <c r="FGC41" s="156" t="s">
        <v>197</v>
      </c>
      <c r="FGD41" s="147"/>
      <c r="FGE41" s="148"/>
      <c r="FGF41" s="149"/>
      <c r="FGK41" s="156" t="s">
        <v>197</v>
      </c>
      <c r="FGL41" s="147"/>
      <c r="FGM41" s="148"/>
      <c r="FGN41" s="149"/>
      <c r="FGS41" s="156" t="s">
        <v>197</v>
      </c>
      <c r="FGT41" s="147"/>
      <c r="FGU41" s="148"/>
      <c r="FGV41" s="149"/>
      <c r="FHA41" s="156" t="s">
        <v>197</v>
      </c>
      <c r="FHB41" s="147"/>
      <c r="FHC41" s="148"/>
      <c r="FHD41" s="149"/>
      <c r="FHI41" s="156" t="s">
        <v>197</v>
      </c>
      <c r="FHJ41" s="147"/>
      <c r="FHK41" s="148"/>
      <c r="FHL41" s="149"/>
      <c r="FHQ41" s="156" t="s">
        <v>197</v>
      </c>
      <c r="FHR41" s="147"/>
      <c r="FHS41" s="148"/>
      <c r="FHT41" s="149"/>
      <c r="FHY41" s="156" t="s">
        <v>197</v>
      </c>
      <c r="FHZ41" s="147"/>
      <c r="FIA41" s="148"/>
      <c r="FIB41" s="149"/>
      <c r="FIG41" s="156" t="s">
        <v>197</v>
      </c>
      <c r="FIH41" s="147"/>
      <c r="FII41" s="148"/>
      <c r="FIJ41" s="149"/>
      <c r="FIO41" s="156" t="s">
        <v>197</v>
      </c>
      <c r="FIP41" s="147"/>
      <c r="FIQ41" s="148"/>
      <c r="FIR41" s="149"/>
      <c r="FIW41" s="156" t="s">
        <v>197</v>
      </c>
      <c r="FIX41" s="147"/>
      <c r="FIY41" s="148"/>
      <c r="FIZ41" s="149"/>
      <c r="FJE41" s="156" t="s">
        <v>197</v>
      </c>
      <c r="FJF41" s="147"/>
      <c r="FJG41" s="148"/>
      <c r="FJH41" s="149"/>
      <c r="FJM41" s="156" t="s">
        <v>197</v>
      </c>
      <c r="FJN41" s="147"/>
      <c r="FJO41" s="148"/>
      <c r="FJP41" s="149"/>
      <c r="FJU41" s="156" t="s">
        <v>197</v>
      </c>
      <c r="FJV41" s="147"/>
      <c r="FJW41" s="148"/>
      <c r="FJX41" s="149"/>
      <c r="FKC41" s="156" t="s">
        <v>197</v>
      </c>
      <c r="FKD41" s="147"/>
      <c r="FKE41" s="148"/>
      <c r="FKF41" s="149"/>
      <c r="FKK41" s="156" t="s">
        <v>197</v>
      </c>
      <c r="FKL41" s="147"/>
      <c r="FKM41" s="148"/>
      <c r="FKN41" s="149"/>
      <c r="FKS41" s="156" t="s">
        <v>197</v>
      </c>
      <c r="FKT41" s="147"/>
      <c r="FKU41" s="148"/>
      <c r="FKV41" s="149"/>
      <c r="FLA41" s="156" t="s">
        <v>197</v>
      </c>
      <c r="FLB41" s="147"/>
      <c r="FLC41" s="148"/>
      <c r="FLD41" s="149"/>
      <c r="FLI41" s="156" t="s">
        <v>197</v>
      </c>
      <c r="FLJ41" s="147"/>
      <c r="FLK41" s="148"/>
      <c r="FLL41" s="149"/>
      <c r="FLQ41" s="156" t="s">
        <v>197</v>
      </c>
      <c r="FLR41" s="147"/>
      <c r="FLS41" s="148"/>
      <c r="FLT41" s="149"/>
      <c r="FLY41" s="156" t="s">
        <v>197</v>
      </c>
      <c r="FLZ41" s="147"/>
      <c r="FMA41" s="148"/>
      <c r="FMB41" s="149"/>
      <c r="FMG41" s="156" t="s">
        <v>197</v>
      </c>
      <c r="FMH41" s="147"/>
      <c r="FMI41" s="148"/>
      <c r="FMJ41" s="149"/>
      <c r="FMO41" s="156" t="s">
        <v>197</v>
      </c>
      <c r="FMP41" s="147"/>
      <c r="FMQ41" s="148"/>
      <c r="FMR41" s="149"/>
      <c r="FMW41" s="156" t="s">
        <v>197</v>
      </c>
      <c r="FMX41" s="147"/>
      <c r="FMY41" s="148"/>
      <c r="FMZ41" s="149"/>
      <c r="FNE41" s="156" t="s">
        <v>197</v>
      </c>
      <c r="FNF41" s="147"/>
      <c r="FNG41" s="148"/>
      <c r="FNH41" s="149"/>
      <c r="FNM41" s="156" t="s">
        <v>197</v>
      </c>
      <c r="FNN41" s="147"/>
      <c r="FNO41" s="148"/>
      <c r="FNP41" s="149"/>
      <c r="FNU41" s="156" t="s">
        <v>197</v>
      </c>
      <c r="FNV41" s="147"/>
      <c r="FNW41" s="148"/>
      <c r="FNX41" s="149"/>
      <c r="FOC41" s="156" t="s">
        <v>197</v>
      </c>
      <c r="FOD41" s="147"/>
      <c r="FOE41" s="148"/>
      <c r="FOF41" s="149"/>
      <c r="FOK41" s="156" t="s">
        <v>197</v>
      </c>
      <c r="FOL41" s="147"/>
      <c r="FOM41" s="148"/>
      <c r="FON41" s="149"/>
      <c r="FOS41" s="156" t="s">
        <v>197</v>
      </c>
      <c r="FOT41" s="147"/>
      <c r="FOU41" s="148"/>
      <c r="FOV41" s="149"/>
      <c r="FPA41" s="156" t="s">
        <v>197</v>
      </c>
      <c r="FPB41" s="147"/>
      <c r="FPC41" s="148"/>
      <c r="FPD41" s="149"/>
      <c r="FPI41" s="156" t="s">
        <v>197</v>
      </c>
      <c r="FPJ41" s="147"/>
      <c r="FPK41" s="148"/>
      <c r="FPL41" s="149"/>
      <c r="FPQ41" s="156" t="s">
        <v>197</v>
      </c>
      <c r="FPR41" s="147"/>
      <c r="FPS41" s="148"/>
      <c r="FPT41" s="149"/>
      <c r="FPY41" s="156" t="s">
        <v>197</v>
      </c>
      <c r="FPZ41" s="147"/>
      <c r="FQA41" s="148"/>
      <c r="FQB41" s="149"/>
      <c r="FQG41" s="156" t="s">
        <v>197</v>
      </c>
      <c r="FQH41" s="147"/>
      <c r="FQI41" s="148"/>
      <c r="FQJ41" s="149"/>
      <c r="FQO41" s="156" t="s">
        <v>197</v>
      </c>
      <c r="FQP41" s="147"/>
      <c r="FQQ41" s="148"/>
      <c r="FQR41" s="149"/>
      <c r="FQW41" s="156" t="s">
        <v>197</v>
      </c>
      <c r="FQX41" s="147"/>
      <c r="FQY41" s="148"/>
      <c r="FQZ41" s="149"/>
      <c r="FRE41" s="156" t="s">
        <v>197</v>
      </c>
      <c r="FRF41" s="147"/>
      <c r="FRG41" s="148"/>
      <c r="FRH41" s="149"/>
      <c r="FRM41" s="156" t="s">
        <v>197</v>
      </c>
      <c r="FRN41" s="147"/>
      <c r="FRO41" s="148"/>
      <c r="FRP41" s="149"/>
      <c r="FRU41" s="156" t="s">
        <v>197</v>
      </c>
      <c r="FRV41" s="147"/>
      <c r="FRW41" s="148"/>
      <c r="FRX41" s="149"/>
      <c r="FSC41" s="156" t="s">
        <v>197</v>
      </c>
      <c r="FSD41" s="147"/>
      <c r="FSE41" s="148"/>
      <c r="FSF41" s="149"/>
      <c r="FSK41" s="156" t="s">
        <v>197</v>
      </c>
      <c r="FSL41" s="147"/>
      <c r="FSM41" s="148"/>
      <c r="FSN41" s="149"/>
      <c r="FSS41" s="156" t="s">
        <v>197</v>
      </c>
      <c r="FST41" s="147"/>
      <c r="FSU41" s="148"/>
      <c r="FSV41" s="149"/>
      <c r="FTA41" s="156" t="s">
        <v>197</v>
      </c>
      <c r="FTB41" s="147"/>
      <c r="FTC41" s="148"/>
      <c r="FTD41" s="149"/>
      <c r="FTI41" s="156" t="s">
        <v>197</v>
      </c>
      <c r="FTJ41" s="147"/>
      <c r="FTK41" s="148"/>
      <c r="FTL41" s="149"/>
      <c r="FTQ41" s="156" t="s">
        <v>197</v>
      </c>
      <c r="FTR41" s="147"/>
      <c r="FTS41" s="148"/>
      <c r="FTT41" s="149"/>
      <c r="FTY41" s="156" t="s">
        <v>197</v>
      </c>
      <c r="FTZ41" s="147"/>
      <c r="FUA41" s="148"/>
      <c r="FUB41" s="149"/>
      <c r="FUG41" s="156" t="s">
        <v>197</v>
      </c>
      <c r="FUH41" s="147"/>
      <c r="FUI41" s="148"/>
      <c r="FUJ41" s="149"/>
      <c r="FUO41" s="156" t="s">
        <v>197</v>
      </c>
      <c r="FUP41" s="147"/>
      <c r="FUQ41" s="148"/>
      <c r="FUR41" s="149"/>
      <c r="FUW41" s="156" t="s">
        <v>197</v>
      </c>
      <c r="FUX41" s="147"/>
      <c r="FUY41" s="148"/>
      <c r="FUZ41" s="149"/>
      <c r="FVE41" s="156" t="s">
        <v>197</v>
      </c>
      <c r="FVF41" s="147"/>
      <c r="FVG41" s="148"/>
      <c r="FVH41" s="149"/>
      <c r="FVM41" s="156" t="s">
        <v>197</v>
      </c>
      <c r="FVN41" s="147"/>
      <c r="FVO41" s="148"/>
      <c r="FVP41" s="149"/>
      <c r="FVU41" s="156" t="s">
        <v>197</v>
      </c>
      <c r="FVV41" s="147"/>
      <c r="FVW41" s="148"/>
      <c r="FVX41" s="149"/>
      <c r="FWC41" s="156" t="s">
        <v>197</v>
      </c>
      <c r="FWD41" s="147"/>
      <c r="FWE41" s="148"/>
      <c r="FWF41" s="149"/>
      <c r="FWK41" s="156" t="s">
        <v>197</v>
      </c>
      <c r="FWL41" s="147"/>
      <c r="FWM41" s="148"/>
      <c r="FWN41" s="149"/>
      <c r="FWS41" s="156" t="s">
        <v>197</v>
      </c>
      <c r="FWT41" s="147"/>
      <c r="FWU41" s="148"/>
      <c r="FWV41" s="149"/>
      <c r="FXA41" s="156" t="s">
        <v>197</v>
      </c>
      <c r="FXB41" s="147"/>
      <c r="FXC41" s="148"/>
      <c r="FXD41" s="149"/>
      <c r="FXI41" s="156" t="s">
        <v>197</v>
      </c>
      <c r="FXJ41" s="147"/>
      <c r="FXK41" s="148"/>
      <c r="FXL41" s="149"/>
      <c r="FXQ41" s="156" t="s">
        <v>197</v>
      </c>
      <c r="FXR41" s="147"/>
      <c r="FXS41" s="148"/>
      <c r="FXT41" s="149"/>
      <c r="FXY41" s="156" t="s">
        <v>197</v>
      </c>
      <c r="FXZ41" s="147"/>
      <c r="FYA41" s="148"/>
      <c r="FYB41" s="149"/>
      <c r="FYG41" s="156" t="s">
        <v>197</v>
      </c>
      <c r="FYH41" s="147"/>
      <c r="FYI41" s="148"/>
      <c r="FYJ41" s="149"/>
      <c r="FYO41" s="156" t="s">
        <v>197</v>
      </c>
      <c r="FYP41" s="147"/>
      <c r="FYQ41" s="148"/>
      <c r="FYR41" s="149"/>
      <c r="FYW41" s="156" t="s">
        <v>197</v>
      </c>
      <c r="FYX41" s="147"/>
      <c r="FYY41" s="148"/>
      <c r="FYZ41" s="149"/>
      <c r="FZE41" s="156" t="s">
        <v>197</v>
      </c>
      <c r="FZF41" s="147"/>
      <c r="FZG41" s="148"/>
      <c r="FZH41" s="149"/>
      <c r="FZM41" s="156" t="s">
        <v>197</v>
      </c>
      <c r="FZN41" s="147"/>
      <c r="FZO41" s="148"/>
      <c r="FZP41" s="149"/>
      <c r="FZU41" s="156" t="s">
        <v>197</v>
      </c>
      <c r="FZV41" s="147"/>
      <c r="FZW41" s="148"/>
      <c r="FZX41" s="149"/>
      <c r="GAC41" s="156" t="s">
        <v>197</v>
      </c>
      <c r="GAD41" s="147"/>
      <c r="GAE41" s="148"/>
      <c r="GAF41" s="149"/>
      <c r="GAK41" s="156" t="s">
        <v>197</v>
      </c>
      <c r="GAL41" s="147"/>
      <c r="GAM41" s="148"/>
      <c r="GAN41" s="149"/>
      <c r="GAS41" s="156" t="s">
        <v>197</v>
      </c>
      <c r="GAT41" s="147"/>
      <c r="GAU41" s="148"/>
      <c r="GAV41" s="149"/>
      <c r="GBA41" s="156" t="s">
        <v>197</v>
      </c>
      <c r="GBB41" s="147"/>
      <c r="GBC41" s="148"/>
      <c r="GBD41" s="149"/>
      <c r="GBI41" s="156" t="s">
        <v>197</v>
      </c>
      <c r="GBJ41" s="147"/>
      <c r="GBK41" s="148"/>
      <c r="GBL41" s="149"/>
      <c r="GBQ41" s="156" t="s">
        <v>197</v>
      </c>
      <c r="GBR41" s="147"/>
      <c r="GBS41" s="148"/>
      <c r="GBT41" s="149"/>
      <c r="GBY41" s="156" t="s">
        <v>197</v>
      </c>
      <c r="GBZ41" s="147"/>
      <c r="GCA41" s="148"/>
      <c r="GCB41" s="149"/>
      <c r="GCG41" s="156" t="s">
        <v>197</v>
      </c>
      <c r="GCH41" s="147"/>
      <c r="GCI41" s="148"/>
      <c r="GCJ41" s="149"/>
      <c r="GCO41" s="156" t="s">
        <v>197</v>
      </c>
      <c r="GCP41" s="147"/>
      <c r="GCQ41" s="148"/>
      <c r="GCR41" s="149"/>
      <c r="GCW41" s="156" t="s">
        <v>197</v>
      </c>
      <c r="GCX41" s="147"/>
      <c r="GCY41" s="148"/>
      <c r="GCZ41" s="149"/>
      <c r="GDE41" s="156" t="s">
        <v>197</v>
      </c>
      <c r="GDF41" s="147"/>
      <c r="GDG41" s="148"/>
      <c r="GDH41" s="149"/>
      <c r="GDM41" s="156" t="s">
        <v>197</v>
      </c>
      <c r="GDN41" s="147"/>
      <c r="GDO41" s="148"/>
      <c r="GDP41" s="149"/>
      <c r="GDU41" s="156" t="s">
        <v>197</v>
      </c>
      <c r="GDV41" s="147"/>
      <c r="GDW41" s="148"/>
      <c r="GDX41" s="149"/>
      <c r="GEC41" s="156" t="s">
        <v>197</v>
      </c>
      <c r="GED41" s="147"/>
      <c r="GEE41" s="148"/>
      <c r="GEF41" s="149"/>
      <c r="GEK41" s="156" t="s">
        <v>197</v>
      </c>
      <c r="GEL41" s="147"/>
      <c r="GEM41" s="148"/>
      <c r="GEN41" s="149"/>
      <c r="GES41" s="156" t="s">
        <v>197</v>
      </c>
      <c r="GET41" s="147"/>
      <c r="GEU41" s="148"/>
      <c r="GEV41" s="149"/>
      <c r="GFA41" s="156" t="s">
        <v>197</v>
      </c>
      <c r="GFB41" s="147"/>
      <c r="GFC41" s="148"/>
      <c r="GFD41" s="149"/>
      <c r="GFI41" s="156" t="s">
        <v>197</v>
      </c>
      <c r="GFJ41" s="147"/>
      <c r="GFK41" s="148"/>
      <c r="GFL41" s="149"/>
      <c r="GFQ41" s="156" t="s">
        <v>197</v>
      </c>
      <c r="GFR41" s="147"/>
      <c r="GFS41" s="148"/>
      <c r="GFT41" s="149"/>
      <c r="GFY41" s="156" t="s">
        <v>197</v>
      </c>
      <c r="GFZ41" s="147"/>
      <c r="GGA41" s="148"/>
      <c r="GGB41" s="149"/>
      <c r="GGG41" s="156" t="s">
        <v>197</v>
      </c>
      <c r="GGH41" s="147"/>
      <c r="GGI41" s="148"/>
      <c r="GGJ41" s="149"/>
      <c r="GGO41" s="156" t="s">
        <v>197</v>
      </c>
      <c r="GGP41" s="147"/>
      <c r="GGQ41" s="148"/>
      <c r="GGR41" s="149"/>
      <c r="GGW41" s="156" t="s">
        <v>197</v>
      </c>
      <c r="GGX41" s="147"/>
      <c r="GGY41" s="148"/>
      <c r="GGZ41" s="149"/>
      <c r="GHE41" s="156" t="s">
        <v>197</v>
      </c>
      <c r="GHF41" s="147"/>
      <c r="GHG41" s="148"/>
      <c r="GHH41" s="149"/>
      <c r="GHM41" s="156" t="s">
        <v>197</v>
      </c>
      <c r="GHN41" s="147"/>
      <c r="GHO41" s="148"/>
      <c r="GHP41" s="149"/>
      <c r="GHU41" s="156" t="s">
        <v>197</v>
      </c>
      <c r="GHV41" s="147"/>
      <c r="GHW41" s="148"/>
      <c r="GHX41" s="149"/>
      <c r="GIC41" s="156" t="s">
        <v>197</v>
      </c>
      <c r="GID41" s="147"/>
      <c r="GIE41" s="148"/>
      <c r="GIF41" s="149"/>
      <c r="GIK41" s="156" t="s">
        <v>197</v>
      </c>
      <c r="GIL41" s="147"/>
      <c r="GIM41" s="148"/>
      <c r="GIN41" s="149"/>
      <c r="GIS41" s="156" t="s">
        <v>197</v>
      </c>
      <c r="GIT41" s="147"/>
      <c r="GIU41" s="148"/>
      <c r="GIV41" s="149"/>
      <c r="GJA41" s="156" t="s">
        <v>197</v>
      </c>
      <c r="GJB41" s="147"/>
      <c r="GJC41" s="148"/>
      <c r="GJD41" s="149"/>
      <c r="GJI41" s="156" t="s">
        <v>197</v>
      </c>
      <c r="GJJ41" s="147"/>
      <c r="GJK41" s="148"/>
      <c r="GJL41" s="149"/>
      <c r="GJQ41" s="156" t="s">
        <v>197</v>
      </c>
      <c r="GJR41" s="147"/>
      <c r="GJS41" s="148"/>
      <c r="GJT41" s="149"/>
      <c r="GJY41" s="156" t="s">
        <v>197</v>
      </c>
      <c r="GJZ41" s="147"/>
      <c r="GKA41" s="148"/>
      <c r="GKB41" s="149"/>
      <c r="GKG41" s="156" t="s">
        <v>197</v>
      </c>
      <c r="GKH41" s="147"/>
      <c r="GKI41" s="148"/>
      <c r="GKJ41" s="149"/>
      <c r="GKO41" s="156" t="s">
        <v>197</v>
      </c>
      <c r="GKP41" s="147"/>
      <c r="GKQ41" s="148"/>
      <c r="GKR41" s="149"/>
      <c r="GKW41" s="156" t="s">
        <v>197</v>
      </c>
      <c r="GKX41" s="147"/>
      <c r="GKY41" s="148"/>
      <c r="GKZ41" s="149"/>
      <c r="GLE41" s="156" t="s">
        <v>197</v>
      </c>
      <c r="GLF41" s="147"/>
      <c r="GLG41" s="148"/>
      <c r="GLH41" s="149"/>
      <c r="GLM41" s="156" t="s">
        <v>197</v>
      </c>
      <c r="GLN41" s="147"/>
      <c r="GLO41" s="148"/>
      <c r="GLP41" s="149"/>
      <c r="GLU41" s="156" t="s">
        <v>197</v>
      </c>
      <c r="GLV41" s="147"/>
      <c r="GLW41" s="148"/>
      <c r="GLX41" s="149"/>
      <c r="GMC41" s="156" t="s">
        <v>197</v>
      </c>
      <c r="GMD41" s="147"/>
      <c r="GME41" s="148"/>
      <c r="GMF41" s="149"/>
      <c r="GMK41" s="156" t="s">
        <v>197</v>
      </c>
      <c r="GML41" s="147"/>
      <c r="GMM41" s="148"/>
      <c r="GMN41" s="149"/>
      <c r="GMS41" s="156" t="s">
        <v>197</v>
      </c>
      <c r="GMT41" s="147"/>
      <c r="GMU41" s="148"/>
      <c r="GMV41" s="149"/>
      <c r="GNA41" s="156" t="s">
        <v>197</v>
      </c>
      <c r="GNB41" s="147"/>
      <c r="GNC41" s="148"/>
      <c r="GND41" s="149"/>
      <c r="GNI41" s="156" t="s">
        <v>197</v>
      </c>
      <c r="GNJ41" s="147"/>
      <c r="GNK41" s="148"/>
      <c r="GNL41" s="149"/>
      <c r="GNQ41" s="156" t="s">
        <v>197</v>
      </c>
      <c r="GNR41" s="147"/>
      <c r="GNS41" s="148"/>
      <c r="GNT41" s="149"/>
      <c r="GNY41" s="156" t="s">
        <v>197</v>
      </c>
      <c r="GNZ41" s="147"/>
      <c r="GOA41" s="148"/>
      <c r="GOB41" s="149"/>
      <c r="GOG41" s="156" t="s">
        <v>197</v>
      </c>
      <c r="GOH41" s="147"/>
      <c r="GOI41" s="148"/>
      <c r="GOJ41" s="149"/>
      <c r="GOO41" s="156" t="s">
        <v>197</v>
      </c>
      <c r="GOP41" s="147"/>
      <c r="GOQ41" s="148"/>
      <c r="GOR41" s="149"/>
      <c r="GOW41" s="156" t="s">
        <v>197</v>
      </c>
      <c r="GOX41" s="147"/>
      <c r="GOY41" s="148"/>
      <c r="GOZ41" s="149"/>
      <c r="GPE41" s="156" t="s">
        <v>197</v>
      </c>
      <c r="GPF41" s="147"/>
      <c r="GPG41" s="148"/>
      <c r="GPH41" s="149"/>
      <c r="GPM41" s="156" t="s">
        <v>197</v>
      </c>
      <c r="GPN41" s="147"/>
      <c r="GPO41" s="148"/>
      <c r="GPP41" s="149"/>
      <c r="GPU41" s="156" t="s">
        <v>197</v>
      </c>
      <c r="GPV41" s="147"/>
      <c r="GPW41" s="148"/>
      <c r="GPX41" s="149"/>
      <c r="GQC41" s="156" t="s">
        <v>197</v>
      </c>
      <c r="GQD41" s="147"/>
      <c r="GQE41" s="148"/>
      <c r="GQF41" s="149"/>
      <c r="GQK41" s="156" t="s">
        <v>197</v>
      </c>
      <c r="GQL41" s="147"/>
      <c r="GQM41" s="148"/>
      <c r="GQN41" s="149"/>
      <c r="GQS41" s="156" t="s">
        <v>197</v>
      </c>
      <c r="GQT41" s="147"/>
      <c r="GQU41" s="148"/>
      <c r="GQV41" s="149"/>
      <c r="GRA41" s="156" t="s">
        <v>197</v>
      </c>
      <c r="GRB41" s="147"/>
      <c r="GRC41" s="148"/>
      <c r="GRD41" s="149"/>
      <c r="GRI41" s="156" t="s">
        <v>197</v>
      </c>
      <c r="GRJ41" s="147"/>
      <c r="GRK41" s="148"/>
      <c r="GRL41" s="149"/>
      <c r="GRQ41" s="156" t="s">
        <v>197</v>
      </c>
      <c r="GRR41" s="147"/>
      <c r="GRS41" s="148"/>
      <c r="GRT41" s="149"/>
      <c r="GRY41" s="156" t="s">
        <v>197</v>
      </c>
      <c r="GRZ41" s="147"/>
      <c r="GSA41" s="148"/>
      <c r="GSB41" s="149"/>
      <c r="GSG41" s="156" t="s">
        <v>197</v>
      </c>
      <c r="GSH41" s="147"/>
      <c r="GSI41" s="148"/>
      <c r="GSJ41" s="149"/>
      <c r="GSO41" s="156" t="s">
        <v>197</v>
      </c>
      <c r="GSP41" s="147"/>
      <c r="GSQ41" s="148"/>
      <c r="GSR41" s="149"/>
      <c r="GSW41" s="156" t="s">
        <v>197</v>
      </c>
      <c r="GSX41" s="147"/>
      <c r="GSY41" s="148"/>
      <c r="GSZ41" s="149"/>
      <c r="GTE41" s="156" t="s">
        <v>197</v>
      </c>
      <c r="GTF41" s="147"/>
      <c r="GTG41" s="148"/>
      <c r="GTH41" s="149"/>
      <c r="GTM41" s="156" t="s">
        <v>197</v>
      </c>
      <c r="GTN41" s="147"/>
      <c r="GTO41" s="148"/>
      <c r="GTP41" s="149"/>
      <c r="GTU41" s="156" t="s">
        <v>197</v>
      </c>
      <c r="GTV41" s="147"/>
      <c r="GTW41" s="148"/>
      <c r="GTX41" s="149"/>
      <c r="GUC41" s="156" t="s">
        <v>197</v>
      </c>
      <c r="GUD41" s="147"/>
      <c r="GUE41" s="148"/>
      <c r="GUF41" s="149"/>
      <c r="GUK41" s="156" t="s">
        <v>197</v>
      </c>
      <c r="GUL41" s="147"/>
      <c r="GUM41" s="148"/>
      <c r="GUN41" s="149"/>
      <c r="GUS41" s="156" t="s">
        <v>197</v>
      </c>
      <c r="GUT41" s="147"/>
      <c r="GUU41" s="148"/>
      <c r="GUV41" s="149"/>
      <c r="GVA41" s="156" t="s">
        <v>197</v>
      </c>
      <c r="GVB41" s="147"/>
      <c r="GVC41" s="148"/>
      <c r="GVD41" s="149"/>
      <c r="GVI41" s="156" t="s">
        <v>197</v>
      </c>
      <c r="GVJ41" s="147"/>
      <c r="GVK41" s="148"/>
      <c r="GVL41" s="149"/>
      <c r="GVQ41" s="156" t="s">
        <v>197</v>
      </c>
      <c r="GVR41" s="147"/>
      <c r="GVS41" s="148"/>
      <c r="GVT41" s="149"/>
      <c r="GVY41" s="156" t="s">
        <v>197</v>
      </c>
      <c r="GVZ41" s="147"/>
      <c r="GWA41" s="148"/>
      <c r="GWB41" s="149"/>
      <c r="GWG41" s="156" t="s">
        <v>197</v>
      </c>
      <c r="GWH41" s="147"/>
      <c r="GWI41" s="148"/>
      <c r="GWJ41" s="149"/>
      <c r="GWO41" s="156" t="s">
        <v>197</v>
      </c>
      <c r="GWP41" s="147"/>
      <c r="GWQ41" s="148"/>
      <c r="GWR41" s="149"/>
      <c r="GWW41" s="156" t="s">
        <v>197</v>
      </c>
      <c r="GWX41" s="147"/>
      <c r="GWY41" s="148"/>
      <c r="GWZ41" s="149"/>
      <c r="GXE41" s="156" t="s">
        <v>197</v>
      </c>
      <c r="GXF41" s="147"/>
      <c r="GXG41" s="148"/>
      <c r="GXH41" s="149"/>
      <c r="GXM41" s="156" t="s">
        <v>197</v>
      </c>
      <c r="GXN41" s="147"/>
      <c r="GXO41" s="148"/>
      <c r="GXP41" s="149"/>
      <c r="GXU41" s="156" t="s">
        <v>197</v>
      </c>
      <c r="GXV41" s="147"/>
      <c r="GXW41" s="148"/>
      <c r="GXX41" s="149"/>
      <c r="GYC41" s="156" t="s">
        <v>197</v>
      </c>
      <c r="GYD41" s="147"/>
      <c r="GYE41" s="148"/>
      <c r="GYF41" s="149"/>
      <c r="GYK41" s="156" t="s">
        <v>197</v>
      </c>
      <c r="GYL41" s="147"/>
      <c r="GYM41" s="148"/>
      <c r="GYN41" s="149"/>
      <c r="GYS41" s="156" t="s">
        <v>197</v>
      </c>
      <c r="GYT41" s="147"/>
      <c r="GYU41" s="148"/>
      <c r="GYV41" s="149"/>
      <c r="GZA41" s="156" t="s">
        <v>197</v>
      </c>
      <c r="GZB41" s="147"/>
      <c r="GZC41" s="148"/>
      <c r="GZD41" s="149"/>
      <c r="GZI41" s="156" t="s">
        <v>197</v>
      </c>
      <c r="GZJ41" s="147"/>
      <c r="GZK41" s="148"/>
      <c r="GZL41" s="149"/>
      <c r="GZQ41" s="156" t="s">
        <v>197</v>
      </c>
      <c r="GZR41" s="147"/>
      <c r="GZS41" s="148"/>
      <c r="GZT41" s="149"/>
      <c r="GZY41" s="156" t="s">
        <v>197</v>
      </c>
      <c r="GZZ41" s="147"/>
      <c r="HAA41" s="148"/>
      <c r="HAB41" s="149"/>
      <c r="HAG41" s="156" t="s">
        <v>197</v>
      </c>
      <c r="HAH41" s="147"/>
      <c r="HAI41" s="148"/>
      <c r="HAJ41" s="149"/>
      <c r="HAO41" s="156" t="s">
        <v>197</v>
      </c>
      <c r="HAP41" s="147"/>
      <c r="HAQ41" s="148"/>
      <c r="HAR41" s="149"/>
      <c r="HAW41" s="156" t="s">
        <v>197</v>
      </c>
      <c r="HAX41" s="147"/>
      <c r="HAY41" s="148"/>
      <c r="HAZ41" s="149"/>
      <c r="HBE41" s="156" t="s">
        <v>197</v>
      </c>
      <c r="HBF41" s="147"/>
      <c r="HBG41" s="148"/>
      <c r="HBH41" s="149"/>
      <c r="HBM41" s="156" t="s">
        <v>197</v>
      </c>
      <c r="HBN41" s="147"/>
      <c r="HBO41" s="148"/>
      <c r="HBP41" s="149"/>
      <c r="HBU41" s="156" t="s">
        <v>197</v>
      </c>
      <c r="HBV41" s="147"/>
      <c r="HBW41" s="148"/>
      <c r="HBX41" s="149"/>
      <c r="HCC41" s="156" t="s">
        <v>197</v>
      </c>
      <c r="HCD41" s="147"/>
      <c r="HCE41" s="148"/>
      <c r="HCF41" s="149"/>
      <c r="HCK41" s="156" t="s">
        <v>197</v>
      </c>
      <c r="HCL41" s="147"/>
      <c r="HCM41" s="148"/>
      <c r="HCN41" s="149"/>
      <c r="HCS41" s="156" t="s">
        <v>197</v>
      </c>
      <c r="HCT41" s="147"/>
      <c r="HCU41" s="148"/>
      <c r="HCV41" s="149"/>
      <c r="HDA41" s="156" t="s">
        <v>197</v>
      </c>
      <c r="HDB41" s="147"/>
      <c r="HDC41" s="148"/>
      <c r="HDD41" s="149"/>
      <c r="HDI41" s="156" t="s">
        <v>197</v>
      </c>
      <c r="HDJ41" s="147"/>
      <c r="HDK41" s="148"/>
      <c r="HDL41" s="149"/>
      <c r="HDQ41" s="156" t="s">
        <v>197</v>
      </c>
      <c r="HDR41" s="147"/>
      <c r="HDS41" s="148"/>
      <c r="HDT41" s="149"/>
      <c r="HDY41" s="156" t="s">
        <v>197</v>
      </c>
      <c r="HDZ41" s="147"/>
      <c r="HEA41" s="148"/>
      <c r="HEB41" s="149"/>
      <c r="HEG41" s="156" t="s">
        <v>197</v>
      </c>
      <c r="HEH41" s="147"/>
      <c r="HEI41" s="148"/>
      <c r="HEJ41" s="149"/>
      <c r="HEO41" s="156" t="s">
        <v>197</v>
      </c>
      <c r="HEP41" s="147"/>
      <c r="HEQ41" s="148"/>
      <c r="HER41" s="149"/>
      <c r="HEW41" s="156" t="s">
        <v>197</v>
      </c>
      <c r="HEX41" s="147"/>
      <c r="HEY41" s="148"/>
      <c r="HEZ41" s="149"/>
      <c r="HFE41" s="156" t="s">
        <v>197</v>
      </c>
      <c r="HFF41" s="147"/>
      <c r="HFG41" s="148"/>
      <c r="HFH41" s="149"/>
      <c r="HFM41" s="156" t="s">
        <v>197</v>
      </c>
      <c r="HFN41" s="147"/>
      <c r="HFO41" s="148"/>
      <c r="HFP41" s="149"/>
      <c r="HFU41" s="156" t="s">
        <v>197</v>
      </c>
      <c r="HFV41" s="147"/>
      <c r="HFW41" s="148"/>
      <c r="HFX41" s="149"/>
      <c r="HGC41" s="156" t="s">
        <v>197</v>
      </c>
      <c r="HGD41" s="147"/>
      <c r="HGE41" s="148"/>
      <c r="HGF41" s="149"/>
      <c r="HGK41" s="156" t="s">
        <v>197</v>
      </c>
      <c r="HGL41" s="147"/>
      <c r="HGM41" s="148"/>
      <c r="HGN41" s="149"/>
      <c r="HGS41" s="156" t="s">
        <v>197</v>
      </c>
      <c r="HGT41" s="147"/>
      <c r="HGU41" s="148"/>
      <c r="HGV41" s="149"/>
      <c r="HHA41" s="156" t="s">
        <v>197</v>
      </c>
      <c r="HHB41" s="147"/>
      <c r="HHC41" s="148"/>
      <c r="HHD41" s="149"/>
      <c r="HHI41" s="156" t="s">
        <v>197</v>
      </c>
      <c r="HHJ41" s="147"/>
      <c r="HHK41" s="148"/>
      <c r="HHL41" s="149"/>
      <c r="HHQ41" s="156" t="s">
        <v>197</v>
      </c>
      <c r="HHR41" s="147"/>
      <c r="HHS41" s="148"/>
      <c r="HHT41" s="149"/>
      <c r="HHY41" s="156" t="s">
        <v>197</v>
      </c>
      <c r="HHZ41" s="147"/>
      <c r="HIA41" s="148"/>
      <c r="HIB41" s="149"/>
      <c r="HIG41" s="156" t="s">
        <v>197</v>
      </c>
      <c r="HIH41" s="147"/>
      <c r="HII41" s="148"/>
      <c r="HIJ41" s="149"/>
      <c r="HIO41" s="156" t="s">
        <v>197</v>
      </c>
      <c r="HIP41" s="147"/>
      <c r="HIQ41" s="148"/>
      <c r="HIR41" s="149"/>
      <c r="HIW41" s="156" t="s">
        <v>197</v>
      </c>
      <c r="HIX41" s="147"/>
      <c r="HIY41" s="148"/>
      <c r="HIZ41" s="149"/>
      <c r="HJE41" s="156" t="s">
        <v>197</v>
      </c>
      <c r="HJF41" s="147"/>
      <c r="HJG41" s="148"/>
      <c r="HJH41" s="149"/>
      <c r="HJM41" s="156" t="s">
        <v>197</v>
      </c>
      <c r="HJN41" s="147"/>
      <c r="HJO41" s="148"/>
      <c r="HJP41" s="149"/>
      <c r="HJU41" s="156" t="s">
        <v>197</v>
      </c>
      <c r="HJV41" s="147"/>
      <c r="HJW41" s="148"/>
      <c r="HJX41" s="149"/>
      <c r="HKC41" s="156" t="s">
        <v>197</v>
      </c>
      <c r="HKD41" s="147"/>
      <c r="HKE41" s="148"/>
      <c r="HKF41" s="149"/>
      <c r="HKK41" s="156" t="s">
        <v>197</v>
      </c>
      <c r="HKL41" s="147"/>
      <c r="HKM41" s="148"/>
      <c r="HKN41" s="149"/>
      <c r="HKS41" s="156" t="s">
        <v>197</v>
      </c>
      <c r="HKT41" s="147"/>
      <c r="HKU41" s="148"/>
      <c r="HKV41" s="149"/>
      <c r="HLA41" s="156" t="s">
        <v>197</v>
      </c>
      <c r="HLB41" s="147"/>
      <c r="HLC41" s="148"/>
      <c r="HLD41" s="149"/>
      <c r="HLI41" s="156" t="s">
        <v>197</v>
      </c>
      <c r="HLJ41" s="147"/>
      <c r="HLK41" s="148"/>
      <c r="HLL41" s="149"/>
      <c r="HLQ41" s="156" t="s">
        <v>197</v>
      </c>
      <c r="HLR41" s="147"/>
      <c r="HLS41" s="148"/>
      <c r="HLT41" s="149"/>
      <c r="HLY41" s="156" t="s">
        <v>197</v>
      </c>
      <c r="HLZ41" s="147"/>
      <c r="HMA41" s="148"/>
      <c r="HMB41" s="149"/>
      <c r="HMG41" s="156" t="s">
        <v>197</v>
      </c>
      <c r="HMH41" s="147"/>
      <c r="HMI41" s="148"/>
      <c r="HMJ41" s="149"/>
      <c r="HMO41" s="156" t="s">
        <v>197</v>
      </c>
      <c r="HMP41" s="147"/>
      <c r="HMQ41" s="148"/>
      <c r="HMR41" s="149"/>
      <c r="HMW41" s="156" t="s">
        <v>197</v>
      </c>
      <c r="HMX41" s="147"/>
      <c r="HMY41" s="148"/>
      <c r="HMZ41" s="149"/>
      <c r="HNE41" s="156" t="s">
        <v>197</v>
      </c>
      <c r="HNF41" s="147"/>
      <c r="HNG41" s="148"/>
      <c r="HNH41" s="149"/>
      <c r="HNM41" s="156" t="s">
        <v>197</v>
      </c>
      <c r="HNN41" s="147"/>
      <c r="HNO41" s="148"/>
      <c r="HNP41" s="149"/>
      <c r="HNU41" s="156" t="s">
        <v>197</v>
      </c>
      <c r="HNV41" s="147"/>
      <c r="HNW41" s="148"/>
      <c r="HNX41" s="149"/>
      <c r="HOC41" s="156" t="s">
        <v>197</v>
      </c>
      <c r="HOD41" s="147"/>
      <c r="HOE41" s="148"/>
      <c r="HOF41" s="149"/>
      <c r="HOK41" s="156" t="s">
        <v>197</v>
      </c>
      <c r="HOL41" s="147"/>
      <c r="HOM41" s="148"/>
      <c r="HON41" s="149"/>
      <c r="HOS41" s="156" t="s">
        <v>197</v>
      </c>
      <c r="HOT41" s="147"/>
      <c r="HOU41" s="148"/>
      <c r="HOV41" s="149"/>
      <c r="HPA41" s="156" t="s">
        <v>197</v>
      </c>
      <c r="HPB41" s="147"/>
      <c r="HPC41" s="148"/>
      <c r="HPD41" s="149"/>
      <c r="HPI41" s="156" t="s">
        <v>197</v>
      </c>
      <c r="HPJ41" s="147"/>
      <c r="HPK41" s="148"/>
      <c r="HPL41" s="149"/>
      <c r="HPQ41" s="156" t="s">
        <v>197</v>
      </c>
      <c r="HPR41" s="147"/>
      <c r="HPS41" s="148"/>
      <c r="HPT41" s="149"/>
      <c r="HPY41" s="156" t="s">
        <v>197</v>
      </c>
      <c r="HPZ41" s="147"/>
      <c r="HQA41" s="148"/>
      <c r="HQB41" s="149"/>
      <c r="HQG41" s="156" t="s">
        <v>197</v>
      </c>
      <c r="HQH41" s="147"/>
      <c r="HQI41" s="148"/>
      <c r="HQJ41" s="149"/>
      <c r="HQO41" s="156" t="s">
        <v>197</v>
      </c>
      <c r="HQP41" s="147"/>
      <c r="HQQ41" s="148"/>
      <c r="HQR41" s="149"/>
      <c r="HQW41" s="156" t="s">
        <v>197</v>
      </c>
      <c r="HQX41" s="147"/>
      <c r="HQY41" s="148"/>
      <c r="HQZ41" s="149"/>
      <c r="HRE41" s="156" t="s">
        <v>197</v>
      </c>
      <c r="HRF41" s="147"/>
      <c r="HRG41" s="148"/>
      <c r="HRH41" s="149"/>
      <c r="HRM41" s="156" t="s">
        <v>197</v>
      </c>
      <c r="HRN41" s="147"/>
      <c r="HRO41" s="148"/>
      <c r="HRP41" s="149"/>
      <c r="HRU41" s="156" t="s">
        <v>197</v>
      </c>
      <c r="HRV41" s="147"/>
      <c r="HRW41" s="148"/>
      <c r="HRX41" s="149"/>
      <c r="HSC41" s="156" t="s">
        <v>197</v>
      </c>
      <c r="HSD41" s="147"/>
      <c r="HSE41" s="148"/>
      <c r="HSF41" s="149"/>
      <c r="HSK41" s="156" t="s">
        <v>197</v>
      </c>
      <c r="HSL41" s="147"/>
      <c r="HSM41" s="148"/>
      <c r="HSN41" s="149"/>
      <c r="HSS41" s="156" t="s">
        <v>197</v>
      </c>
      <c r="HST41" s="147"/>
      <c r="HSU41" s="148"/>
      <c r="HSV41" s="149"/>
      <c r="HTA41" s="156" t="s">
        <v>197</v>
      </c>
      <c r="HTB41" s="147"/>
      <c r="HTC41" s="148"/>
      <c r="HTD41" s="149"/>
      <c r="HTI41" s="156" t="s">
        <v>197</v>
      </c>
      <c r="HTJ41" s="147"/>
      <c r="HTK41" s="148"/>
      <c r="HTL41" s="149"/>
      <c r="HTQ41" s="156" t="s">
        <v>197</v>
      </c>
      <c r="HTR41" s="147"/>
      <c r="HTS41" s="148"/>
      <c r="HTT41" s="149"/>
      <c r="HTY41" s="156" t="s">
        <v>197</v>
      </c>
      <c r="HTZ41" s="147"/>
      <c r="HUA41" s="148"/>
      <c r="HUB41" s="149"/>
      <c r="HUG41" s="156" t="s">
        <v>197</v>
      </c>
      <c r="HUH41" s="147"/>
      <c r="HUI41" s="148"/>
      <c r="HUJ41" s="149"/>
      <c r="HUO41" s="156" t="s">
        <v>197</v>
      </c>
      <c r="HUP41" s="147"/>
      <c r="HUQ41" s="148"/>
      <c r="HUR41" s="149"/>
      <c r="HUW41" s="156" t="s">
        <v>197</v>
      </c>
      <c r="HUX41" s="147"/>
      <c r="HUY41" s="148"/>
      <c r="HUZ41" s="149"/>
      <c r="HVE41" s="156" t="s">
        <v>197</v>
      </c>
      <c r="HVF41" s="147"/>
      <c r="HVG41" s="148"/>
      <c r="HVH41" s="149"/>
      <c r="HVM41" s="156" t="s">
        <v>197</v>
      </c>
      <c r="HVN41" s="147"/>
      <c r="HVO41" s="148"/>
      <c r="HVP41" s="149"/>
      <c r="HVU41" s="156" t="s">
        <v>197</v>
      </c>
      <c r="HVV41" s="147"/>
      <c r="HVW41" s="148"/>
      <c r="HVX41" s="149"/>
      <c r="HWC41" s="156" t="s">
        <v>197</v>
      </c>
      <c r="HWD41" s="147"/>
      <c r="HWE41" s="148"/>
      <c r="HWF41" s="149"/>
      <c r="HWK41" s="156" t="s">
        <v>197</v>
      </c>
      <c r="HWL41" s="147"/>
      <c r="HWM41" s="148"/>
      <c r="HWN41" s="149"/>
      <c r="HWS41" s="156" t="s">
        <v>197</v>
      </c>
      <c r="HWT41" s="147"/>
      <c r="HWU41" s="148"/>
      <c r="HWV41" s="149"/>
      <c r="HXA41" s="156" t="s">
        <v>197</v>
      </c>
      <c r="HXB41" s="147"/>
      <c r="HXC41" s="148"/>
      <c r="HXD41" s="149"/>
      <c r="HXI41" s="156" t="s">
        <v>197</v>
      </c>
      <c r="HXJ41" s="147"/>
      <c r="HXK41" s="148"/>
      <c r="HXL41" s="149"/>
      <c r="HXQ41" s="156" t="s">
        <v>197</v>
      </c>
      <c r="HXR41" s="147"/>
      <c r="HXS41" s="148"/>
      <c r="HXT41" s="149"/>
      <c r="HXY41" s="156" t="s">
        <v>197</v>
      </c>
      <c r="HXZ41" s="147"/>
      <c r="HYA41" s="148"/>
      <c r="HYB41" s="149"/>
      <c r="HYG41" s="156" t="s">
        <v>197</v>
      </c>
      <c r="HYH41" s="147"/>
      <c r="HYI41" s="148"/>
      <c r="HYJ41" s="149"/>
      <c r="HYO41" s="156" t="s">
        <v>197</v>
      </c>
      <c r="HYP41" s="147"/>
      <c r="HYQ41" s="148"/>
      <c r="HYR41" s="149"/>
      <c r="HYW41" s="156" t="s">
        <v>197</v>
      </c>
      <c r="HYX41" s="147"/>
      <c r="HYY41" s="148"/>
      <c r="HYZ41" s="149"/>
      <c r="HZE41" s="156" t="s">
        <v>197</v>
      </c>
      <c r="HZF41" s="147"/>
      <c r="HZG41" s="148"/>
      <c r="HZH41" s="149"/>
      <c r="HZM41" s="156" t="s">
        <v>197</v>
      </c>
      <c r="HZN41" s="147"/>
      <c r="HZO41" s="148"/>
      <c r="HZP41" s="149"/>
      <c r="HZU41" s="156" t="s">
        <v>197</v>
      </c>
      <c r="HZV41" s="147"/>
      <c r="HZW41" s="148"/>
      <c r="HZX41" s="149"/>
      <c r="IAC41" s="156" t="s">
        <v>197</v>
      </c>
      <c r="IAD41" s="147"/>
      <c r="IAE41" s="148"/>
      <c r="IAF41" s="149"/>
      <c r="IAK41" s="156" t="s">
        <v>197</v>
      </c>
      <c r="IAL41" s="147"/>
      <c r="IAM41" s="148"/>
      <c r="IAN41" s="149"/>
      <c r="IAS41" s="156" t="s">
        <v>197</v>
      </c>
      <c r="IAT41" s="147"/>
      <c r="IAU41" s="148"/>
      <c r="IAV41" s="149"/>
      <c r="IBA41" s="156" t="s">
        <v>197</v>
      </c>
      <c r="IBB41" s="147"/>
      <c r="IBC41" s="148"/>
      <c r="IBD41" s="149"/>
      <c r="IBI41" s="156" t="s">
        <v>197</v>
      </c>
      <c r="IBJ41" s="147"/>
      <c r="IBK41" s="148"/>
      <c r="IBL41" s="149"/>
      <c r="IBQ41" s="156" t="s">
        <v>197</v>
      </c>
      <c r="IBR41" s="147"/>
      <c r="IBS41" s="148"/>
      <c r="IBT41" s="149"/>
      <c r="IBY41" s="156" t="s">
        <v>197</v>
      </c>
      <c r="IBZ41" s="147"/>
      <c r="ICA41" s="148"/>
      <c r="ICB41" s="149"/>
      <c r="ICG41" s="156" t="s">
        <v>197</v>
      </c>
      <c r="ICH41" s="147"/>
      <c r="ICI41" s="148"/>
      <c r="ICJ41" s="149"/>
      <c r="ICO41" s="156" t="s">
        <v>197</v>
      </c>
      <c r="ICP41" s="147"/>
      <c r="ICQ41" s="148"/>
      <c r="ICR41" s="149"/>
      <c r="ICW41" s="156" t="s">
        <v>197</v>
      </c>
      <c r="ICX41" s="147"/>
      <c r="ICY41" s="148"/>
      <c r="ICZ41" s="149"/>
      <c r="IDE41" s="156" t="s">
        <v>197</v>
      </c>
      <c r="IDF41" s="147"/>
      <c r="IDG41" s="148"/>
      <c r="IDH41" s="149"/>
      <c r="IDM41" s="156" t="s">
        <v>197</v>
      </c>
      <c r="IDN41" s="147"/>
      <c r="IDO41" s="148"/>
      <c r="IDP41" s="149"/>
      <c r="IDU41" s="156" t="s">
        <v>197</v>
      </c>
      <c r="IDV41" s="147"/>
      <c r="IDW41" s="148"/>
      <c r="IDX41" s="149"/>
      <c r="IEC41" s="156" t="s">
        <v>197</v>
      </c>
      <c r="IED41" s="147"/>
      <c r="IEE41" s="148"/>
      <c r="IEF41" s="149"/>
      <c r="IEK41" s="156" t="s">
        <v>197</v>
      </c>
      <c r="IEL41" s="147"/>
      <c r="IEM41" s="148"/>
      <c r="IEN41" s="149"/>
      <c r="IES41" s="156" t="s">
        <v>197</v>
      </c>
      <c r="IET41" s="147"/>
      <c r="IEU41" s="148"/>
      <c r="IEV41" s="149"/>
      <c r="IFA41" s="156" t="s">
        <v>197</v>
      </c>
      <c r="IFB41" s="147"/>
      <c r="IFC41" s="148"/>
      <c r="IFD41" s="149"/>
      <c r="IFI41" s="156" t="s">
        <v>197</v>
      </c>
      <c r="IFJ41" s="147"/>
      <c r="IFK41" s="148"/>
      <c r="IFL41" s="149"/>
      <c r="IFQ41" s="156" t="s">
        <v>197</v>
      </c>
      <c r="IFR41" s="147"/>
      <c r="IFS41" s="148"/>
      <c r="IFT41" s="149"/>
      <c r="IFY41" s="156" t="s">
        <v>197</v>
      </c>
      <c r="IFZ41" s="147"/>
      <c r="IGA41" s="148"/>
      <c r="IGB41" s="149"/>
      <c r="IGG41" s="156" t="s">
        <v>197</v>
      </c>
      <c r="IGH41" s="147"/>
      <c r="IGI41" s="148"/>
      <c r="IGJ41" s="149"/>
      <c r="IGO41" s="156" t="s">
        <v>197</v>
      </c>
      <c r="IGP41" s="147"/>
      <c r="IGQ41" s="148"/>
      <c r="IGR41" s="149"/>
      <c r="IGW41" s="156" t="s">
        <v>197</v>
      </c>
      <c r="IGX41" s="147"/>
      <c r="IGY41" s="148"/>
      <c r="IGZ41" s="149"/>
      <c r="IHE41" s="156" t="s">
        <v>197</v>
      </c>
      <c r="IHF41" s="147"/>
      <c r="IHG41" s="148"/>
      <c r="IHH41" s="149"/>
      <c r="IHM41" s="156" t="s">
        <v>197</v>
      </c>
      <c r="IHN41" s="147"/>
      <c r="IHO41" s="148"/>
      <c r="IHP41" s="149"/>
      <c r="IHU41" s="156" t="s">
        <v>197</v>
      </c>
      <c r="IHV41" s="147"/>
      <c r="IHW41" s="148"/>
      <c r="IHX41" s="149"/>
      <c r="IIC41" s="156" t="s">
        <v>197</v>
      </c>
      <c r="IID41" s="147"/>
      <c r="IIE41" s="148"/>
      <c r="IIF41" s="149"/>
      <c r="IIK41" s="156" t="s">
        <v>197</v>
      </c>
      <c r="IIL41" s="147"/>
      <c r="IIM41" s="148"/>
      <c r="IIN41" s="149"/>
      <c r="IIS41" s="156" t="s">
        <v>197</v>
      </c>
      <c r="IIT41" s="147"/>
      <c r="IIU41" s="148"/>
      <c r="IIV41" s="149"/>
      <c r="IJA41" s="156" t="s">
        <v>197</v>
      </c>
      <c r="IJB41" s="147"/>
      <c r="IJC41" s="148"/>
      <c r="IJD41" s="149"/>
      <c r="IJI41" s="156" t="s">
        <v>197</v>
      </c>
      <c r="IJJ41" s="147"/>
      <c r="IJK41" s="148"/>
      <c r="IJL41" s="149"/>
      <c r="IJQ41" s="156" t="s">
        <v>197</v>
      </c>
      <c r="IJR41" s="147"/>
      <c r="IJS41" s="148"/>
      <c r="IJT41" s="149"/>
      <c r="IJY41" s="156" t="s">
        <v>197</v>
      </c>
      <c r="IJZ41" s="147"/>
      <c r="IKA41" s="148"/>
      <c r="IKB41" s="149"/>
      <c r="IKG41" s="156" t="s">
        <v>197</v>
      </c>
      <c r="IKH41" s="147"/>
      <c r="IKI41" s="148"/>
      <c r="IKJ41" s="149"/>
      <c r="IKO41" s="156" t="s">
        <v>197</v>
      </c>
      <c r="IKP41" s="147"/>
      <c r="IKQ41" s="148"/>
      <c r="IKR41" s="149"/>
      <c r="IKW41" s="156" t="s">
        <v>197</v>
      </c>
      <c r="IKX41" s="147"/>
      <c r="IKY41" s="148"/>
      <c r="IKZ41" s="149"/>
      <c r="ILE41" s="156" t="s">
        <v>197</v>
      </c>
      <c r="ILF41" s="147"/>
      <c r="ILG41" s="148"/>
      <c r="ILH41" s="149"/>
      <c r="ILM41" s="156" t="s">
        <v>197</v>
      </c>
      <c r="ILN41" s="147"/>
      <c r="ILO41" s="148"/>
      <c r="ILP41" s="149"/>
      <c r="ILU41" s="156" t="s">
        <v>197</v>
      </c>
      <c r="ILV41" s="147"/>
      <c r="ILW41" s="148"/>
      <c r="ILX41" s="149"/>
      <c r="IMC41" s="156" t="s">
        <v>197</v>
      </c>
      <c r="IMD41" s="147"/>
      <c r="IME41" s="148"/>
      <c r="IMF41" s="149"/>
      <c r="IMK41" s="156" t="s">
        <v>197</v>
      </c>
      <c r="IML41" s="147"/>
      <c r="IMM41" s="148"/>
      <c r="IMN41" s="149"/>
      <c r="IMS41" s="156" t="s">
        <v>197</v>
      </c>
      <c r="IMT41" s="147"/>
      <c r="IMU41" s="148"/>
      <c r="IMV41" s="149"/>
      <c r="INA41" s="156" t="s">
        <v>197</v>
      </c>
      <c r="INB41" s="147"/>
      <c r="INC41" s="148"/>
      <c r="IND41" s="149"/>
      <c r="INI41" s="156" t="s">
        <v>197</v>
      </c>
      <c r="INJ41" s="147"/>
      <c r="INK41" s="148"/>
      <c r="INL41" s="149"/>
      <c r="INQ41" s="156" t="s">
        <v>197</v>
      </c>
      <c r="INR41" s="147"/>
      <c r="INS41" s="148"/>
      <c r="INT41" s="149"/>
      <c r="INY41" s="156" t="s">
        <v>197</v>
      </c>
      <c r="INZ41" s="147"/>
      <c r="IOA41" s="148"/>
      <c r="IOB41" s="149"/>
      <c r="IOG41" s="156" t="s">
        <v>197</v>
      </c>
      <c r="IOH41" s="147"/>
      <c r="IOI41" s="148"/>
      <c r="IOJ41" s="149"/>
      <c r="IOO41" s="156" t="s">
        <v>197</v>
      </c>
      <c r="IOP41" s="147"/>
      <c r="IOQ41" s="148"/>
      <c r="IOR41" s="149"/>
      <c r="IOW41" s="156" t="s">
        <v>197</v>
      </c>
      <c r="IOX41" s="147"/>
      <c r="IOY41" s="148"/>
      <c r="IOZ41" s="149"/>
      <c r="IPE41" s="156" t="s">
        <v>197</v>
      </c>
      <c r="IPF41" s="147"/>
      <c r="IPG41" s="148"/>
      <c r="IPH41" s="149"/>
      <c r="IPM41" s="156" t="s">
        <v>197</v>
      </c>
      <c r="IPN41" s="147"/>
      <c r="IPO41" s="148"/>
      <c r="IPP41" s="149"/>
      <c r="IPU41" s="156" t="s">
        <v>197</v>
      </c>
      <c r="IPV41" s="147"/>
      <c r="IPW41" s="148"/>
      <c r="IPX41" s="149"/>
      <c r="IQC41" s="156" t="s">
        <v>197</v>
      </c>
      <c r="IQD41" s="147"/>
      <c r="IQE41" s="148"/>
      <c r="IQF41" s="149"/>
      <c r="IQK41" s="156" t="s">
        <v>197</v>
      </c>
      <c r="IQL41" s="147"/>
      <c r="IQM41" s="148"/>
      <c r="IQN41" s="149"/>
      <c r="IQS41" s="156" t="s">
        <v>197</v>
      </c>
      <c r="IQT41" s="147"/>
      <c r="IQU41" s="148"/>
      <c r="IQV41" s="149"/>
      <c r="IRA41" s="156" t="s">
        <v>197</v>
      </c>
      <c r="IRB41" s="147"/>
      <c r="IRC41" s="148"/>
      <c r="IRD41" s="149"/>
      <c r="IRI41" s="156" t="s">
        <v>197</v>
      </c>
      <c r="IRJ41" s="147"/>
      <c r="IRK41" s="148"/>
      <c r="IRL41" s="149"/>
      <c r="IRQ41" s="156" t="s">
        <v>197</v>
      </c>
      <c r="IRR41" s="147"/>
      <c r="IRS41" s="148"/>
      <c r="IRT41" s="149"/>
      <c r="IRY41" s="156" t="s">
        <v>197</v>
      </c>
      <c r="IRZ41" s="147"/>
      <c r="ISA41" s="148"/>
      <c r="ISB41" s="149"/>
      <c r="ISG41" s="156" t="s">
        <v>197</v>
      </c>
      <c r="ISH41" s="147"/>
      <c r="ISI41" s="148"/>
      <c r="ISJ41" s="149"/>
      <c r="ISO41" s="156" t="s">
        <v>197</v>
      </c>
      <c r="ISP41" s="147"/>
      <c r="ISQ41" s="148"/>
      <c r="ISR41" s="149"/>
      <c r="ISW41" s="156" t="s">
        <v>197</v>
      </c>
      <c r="ISX41" s="147"/>
      <c r="ISY41" s="148"/>
      <c r="ISZ41" s="149"/>
      <c r="ITE41" s="156" t="s">
        <v>197</v>
      </c>
      <c r="ITF41" s="147"/>
      <c r="ITG41" s="148"/>
      <c r="ITH41" s="149"/>
      <c r="ITM41" s="156" t="s">
        <v>197</v>
      </c>
      <c r="ITN41" s="147"/>
      <c r="ITO41" s="148"/>
      <c r="ITP41" s="149"/>
      <c r="ITU41" s="156" t="s">
        <v>197</v>
      </c>
      <c r="ITV41" s="147"/>
      <c r="ITW41" s="148"/>
      <c r="ITX41" s="149"/>
      <c r="IUC41" s="156" t="s">
        <v>197</v>
      </c>
      <c r="IUD41" s="147"/>
      <c r="IUE41" s="148"/>
      <c r="IUF41" s="149"/>
      <c r="IUK41" s="156" t="s">
        <v>197</v>
      </c>
      <c r="IUL41" s="147"/>
      <c r="IUM41" s="148"/>
      <c r="IUN41" s="149"/>
      <c r="IUS41" s="156" t="s">
        <v>197</v>
      </c>
      <c r="IUT41" s="147"/>
      <c r="IUU41" s="148"/>
      <c r="IUV41" s="149"/>
      <c r="IVA41" s="156" t="s">
        <v>197</v>
      </c>
      <c r="IVB41" s="147"/>
      <c r="IVC41" s="148"/>
      <c r="IVD41" s="149"/>
      <c r="IVI41" s="156" t="s">
        <v>197</v>
      </c>
      <c r="IVJ41" s="147"/>
      <c r="IVK41" s="148"/>
      <c r="IVL41" s="149"/>
      <c r="IVQ41" s="156" t="s">
        <v>197</v>
      </c>
      <c r="IVR41" s="147"/>
      <c r="IVS41" s="148"/>
      <c r="IVT41" s="149"/>
      <c r="IVY41" s="156" t="s">
        <v>197</v>
      </c>
      <c r="IVZ41" s="147"/>
      <c r="IWA41" s="148"/>
      <c r="IWB41" s="149"/>
      <c r="IWG41" s="156" t="s">
        <v>197</v>
      </c>
      <c r="IWH41" s="147"/>
      <c r="IWI41" s="148"/>
      <c r="IWJ41" s="149"/>
      <c r="IWO41" s="156" t="s">
        <v>197</v>
      </c>
      <c r="IWP41" s="147"/>
      <c r="IWQ41" s="148"/>
      <c r="IWR41" s="149"/>
      <c r="IWW41" s="156" t="s">
        <v>197</v>
      </c>
      <c r="IWX41" s="147"/>
      <c r="IWY41" s="148"/>
      <c r="IWZ41" s="149"/>
      <c r="IXE41" s="156" t="s">
        <v>197</v>
      </c>
      <c r="IXF41" s="147"/>
      <c r="IXG41" s="148"/>
      <c r="IXH41" s="149"/>
      <c r="IXM41" s="156" t="s">
        <v>197</v>
      </c>
      <c r="IXN41" s="147"/>
      <c r="IXO41" s="148"/>
      <c r="IXP41" s="149"/>
      <c r="IXU41" s="156" t="s">
        <v>197</v>
      </c>
      <c r="IXV41" s="147"/>
      <c r="IXW41" s="148"/>
      <c r="IXX41" s="149"/>
      <c r="IYC41" s="156" t="s">
        <v>197</v>
      </c>
      <c r="IYD41" s="147"/>
      <c r="IYE41" s="148"/>
      <c r="IYF41" s="149"/>
      <c r="IYK41" s="156" t="s">
        <v>197</v>
      </c>
      <c r="IYL41" s="147"/>
      <c r="IYM41" s="148"/>
      <c r="IYN41" s="149"/>
      <c r="IYS41" s="156" t="s">
        <v>197</v>
      </c>
      <c r="IYT41" s="147"/>
      <c r="IYU41" s="148"/>
      <c r="IYV41" s="149"/>
      <c r="IZA41" s="156" t="s">
        <v>197</v>
      </c>
      <c r="IZB41" s="147"/>
      <c r="IZC41" s="148"/>
      <c r="IZD41" s="149"/>
      <c r="IZI41" s="156" t="s">
        <v>197</v>
      </c>
      <c r="IZJ41" s="147"/>
      <c r="IZK41" s="148"/>
      <c r="IZL41" s="149"/>
      <c r="IZQ41" s="156" t="s">
        <v>197</v>
      </c>
      <c r="IZR41" s="147"/>
      <c r="IZS41" s="148"/>
      <c r="IZT41" s="149"/>
      <c r="IZY41" s="156" t="s">
        <v>197</v>
      </c>
      <c r="IZZ41" s="147"/>
      <c r="JAA41" s="148"/>
      <c r="JAB41" s="149"/>
      <c r="JAG41" s="156" t="s">
        <v>197</v>
      </c>
      <c r="JAH41" s="147"/>
      <c r="JAI41" s="148"/>
      <c r="JAJ41" s="149"/>
      <c r="JAO41" s="156" t="s">
        <v>197</v>
      </c>
      <c r="JAP41" s="147"/>
      <c r="JAQ41" s="148"/>
      <c r="JAR41" s="149"/>
      <c r="JAW41" s="156" t="s">
        <v>197</v>
      </c>
      <c r="JAX41" s="147"/>
      <c r="JAY41" s="148"/>
      <c r="JAZ41" s="149"/>
      <c r="JBE41" s="156" t="s">
        <v>197</v>
      </c>
      <c r="JBF41" s="147"/>
      <c r="JBG41" s="148"/>
      <c r="JBH41" s="149"/>
      <c r="JBM41" s="156" t="s">
        <v>197</v>
      </c>
      <c r="JBN41" s="147"/>
      <c r="JBO41" s="148"/>
      <c r="JBP41" s="149"/>
      <c r="JBU41" s="156" t="s">
        <v>197</v>
      </c>
      <c r="JBV41" s="147"/>
      <c r="JBW41" s="148"/>
      <c r="JBX41" s="149"/>
      <c r="JCC41" s="156" t="s">
        <v>197</v>
      </c>
      <c r="JCD41" s="147"/>
      <c r="JCE41" s="148"/>
      <c r="JCF41" s="149"/>
      <c r="JCK41" s="156" t="s">
        <v>197</v>
      </c>
      <c r="JCL41" s="147"/>
      <c r="JCM41" s="148"/>
      <c r="JCN41" s="149"/>
      <c r="JCS41" s="156" t="s">
        <v>197</v>
      </c>
      <c r="JCT41" s="147"/>
      <c r="JCU41" s="148"/>
      <c r="JCV41" s="149"/>
      <c r="JDA41" s="156" t="s">
        <v>197</v>
      </c>
      <c r="JDB41" s="147"/>
      <c r="JDC41" s="148"/>
      <c r="JDD41" s="149"/>
      <c r="JDI41" s="156" t="s">
        <v>197</v>
      </c>
      <c r="JDJ41" s="147"/>
      <c r="JDK41" s="148"/>
      <c r="JDL41" s="149"/>
      <c r="JDQ41" s="156" t="s">
        <v>197</v>
      </c>
      <c r="JDR41" s="147"/>
      <c r="JDS41" s="148"/>
      <c r="JDT41" s="149"/>
      <c r="JDY41" s="156" t="s">
        <v>197</v>
      </c>
      <c r="JDZ41" s="147"/>
      <c r="JEA41" s="148"/>
      <c r="JEB41" s="149"/>
      <c r="JEG41" s="156" t="s">
        <v>197</v>
      </c>
      <c r="JEH41" s="147"/>
      <c r="JEI41" s="148"/>
      <c r="JEJ41" s="149"/>
      <c r="JEO41" s="156" t="s">
        <v>197</v>
      </c>
      <c r="JEP41" s="147"/>
      <c r="JEQ41" s="148"/>
      <c r="JER41" s="149"/>
      <c r="JEW41" s="156" t="s">
        <v>197</v>
      </c>
      <c r="JEX41" s="147"/>
      <c r="JEY41" s="148"/>
      <c r="JEZ41" s="149"/>
      <c r="JFE41" s="156" t="s">
        <v>197</v>
      </c>
      <c r="JFF41" s="147"/>
      <c r="JFG41" s="148"/>
      <c r="JFH41" s="149"/>
      <c r="JFM41" s="156" t="s">
        <v>197</v>
      </c>
      <c r="JFN41" s="147"/>
      <c r="JFO41" s="148"/>
      <c r="JFP41" s="149"/>
      <c r="JFU41" s="156" t="s">
        <v>197</v>
      </c>
      <c r="JFV41" s="147"/>
      <c r="JFW41" s="148"/>
      <c r="JFX41" s="149"/>
      <c r="JGC41" s="156" t="s">
        <v>197</v>
      </c>
      <c r="JGD41" s="147"/>
      <c r="JGE41" s="148"/>
      <c r="JGF41" s="149"/>
      <c r="JGK41" s="156" t="s">
        <v>197</v>
      </c>
      <c r="JGL41" s="147"/>
      <c r="JGM41" s="148"/>
      <c r="JGN41" s="149"/>
      <c r="JGS41" s="156" t="s">
        <v>197</v>
      </c>
      <c r="JGT41" s="147"/>
      <c r="JGU41" s="148"/>
      <c r="JGV41" s="149"/>
      <c r="JHA41" s="156" t="s">
        <v>197</v>
      </c>
      <c r="JHB41" s="147"/>
      <c r="JHC41" s="148"/>
      <c r="JHD41" s="149"/>
      <c r="JHI41" s="156" t="s">
        <v>197</v>
      </c>
      <c r="JHJ41" s="147"/>
      <c r="JHK41" s="148"/>
      <c r="JHL41" s="149"/>
      <c r="JHQ41" s="156" t="s">
        <v>197</v>
      </c>
      <c r="JHR41" s="147"/>
      <c r="JHS41" s="148"/>
      <c r="JHT41" s="149"/>
      <c r="JHY41" s="156" t="s">
        <v>197</v>
      </c>
      <c r="JHZ41" s="147"/>
      <c r="JIA41" s="148"/>
      <c r="JIB41" s="149"/>
      <c r="JIG41" s="156" t="s">
        <v>197</v>
      </c>
      <c r="JIH41" s="147"/>
      <c r="JII41" s="148"/>
      <c r="JIJ41" s="149"/>
      <c r="JIO41" s="156" t="s">
        <v>197</v>
      </c>
      <c r="JIP41" s="147"/>
      <c r="JIQ41" s="148"/>
      <c r="JIR41" s="149"/>
      <c r="JIW41" s="156" t="s">
        <v>197</v>
      </c>
      <c r="JIX41" s="147"/>
      <c r="JIY41" s="148"/>
      <c r="JIZ41" s="149"/>
      <c r="JJE41" s="156" t="s">
        <v>197</v>
      </c>
      <c r="JJF41" s="147"/>
      <c r="JJG41" s="148"/>
      <c r="JJH41" s="149"/>
      <c r="JJM41" s="156" t="s">
        <v>197</v>
      </c>
      <c r="JJN41" s="147"/>
      <c r="JJO41" s="148"/>
      <c r="JJP41" s="149"/>
      <c r="JJU41" s="156" t="s">
        <v>197</v>
      </c>
      <c r="JJV41" s="147"/>
      <c r="JJW41" s="148"/>
      <c r="JJX41" s="149"/>
      <c r="JKC41" s="156" t="s">
        <v>197</v>
      </c>
      <c r="JKD41" s="147"/>
      <c r="JKE41" s="148"/>
      <c r="JKF41" s="149"/>
      <c r="JKK41" s="156" t="s">
        <v>197</v>
      </c>
      <c r="JKL41" s="147"/>
      <c r="JKM41" s="148"/>
      <c r="JKN41" s="149"/>
      <c r="JKS41" s="156" t="s">
        <v>197</v>
      </c>
      <c r="JKT41" s="147"/>
      <c r="JKU41" s="148"/>
      <c r="JKV41" s="149"/>
      <c r="JLA41" s="156" t="s">
        <v>197</v>
      </c>
      <c r="JLB41" s="147"/>
      <c r="JLC41" s="148"/>
      <c r="JLD41" s="149"/>
      <c r="JLI41" s="156" t="s">
        <v>197</v>
      </c>
      <c r="JLJ41" s="147"/>
      <c r="JLK41" s="148"/>
      <c r="JLL41" s="149"/>
      <c r="JLQ41" s="156" t="s">
        <v>197</v>
      </c>
      <c r="JLR41" s="147"/>
      <c r="JLS41" s="148"/>
      <c r="JLT41" s="149"/>
      <c r="JLY41" s="156" t="s">
        <v>197</v>
      </c>
      <c r="JLZ41" s="147"/>
      <c r="JMA41" s="148"/>
      <c r="JMB41" s="149"/>
      <c r="JMG41" s="156" t="s">
        <v>197</v>
      </c>
      <c r="JMH41" s="147"/>
      <c r="JMI41" s="148"/>
      <c r="JMJ41" s="149"/>
      <c r="JMO41" s="156" t="s">
        <v>197</v>
      </c>
      <c r="JMP41" s="147"/>
      <c r="JMQ41" s="148"/>
      <c r="JMR41" s="149"/>
      <c r="JMW41" s="156" t="s">
        <v>197</v>
      </c>
      <c r="JMX41" s="147"/>
      <c r="JMY41" s="148"/>
      <c r="JMZ41" s="149"/>
      <c r="JNE41" s="156" t="s">
        <v>197</v>
      </c>
      <c r="JNF41" s="147"/>
      <c r="JNG41" s="148"/>
      <c r="JNH41" s="149"/>
      <c r="JNM41" s="156" t="s">
        <v>197</v>
      </c>
      <c r="JNN41" s="147"/>
      <c r="JNO41" s="148"/>
      <c r="JNP41" s="149"/>
      <c r="JNU41" s="156" t="s">
        <v>197</v>
      </c>
      <c r="JNV41" s="147"/>
      <c r="JNW41" s="148"/>
      <c r="JNX41" s="149"/>
      <c r="JOC41" s="156" t="s">
        <v>197</v>
      </c>
      <c r="JOD41" s="147"/>
      <c r="JOE41" s="148"/>
      <c r="JOF41" s="149"/>
      <c r="JOK41" s="156" t="s">
        <v>197</v>
      </c>
      <c r="JOL41" s="147"/>
      <c r="JOM41" s="148"/>
      <c r="JON41" s="149"/>
      <c r="JOS41" s="156" t="s">
        <v>197</v>
      </c>
      <c r="JOT41" s="147"/>
      <c r="JOU41" s="148"/>
      <c r="JOV41" s="149"/>
      <c r="JPA41" s="156" t="s">
        <v>197</v>
      </c>
      <c r="JPB41" s="147"/>
      <c r="JPC41" s="148"/>
      <c r="JPD41" s="149"/>
      <c r="JPI41" s="156" t="s">
        <v>197</v>
      </c>
      <c r="JPJ41" s="147"/>
      <c r="JPK41" s="148"/>
      <c r="JPL41" s="149"/>
      <c r="JPQ41" s="156" t="s">
        <v>197</v>
      </c>
      <c r="JPR41" s="147"/>
      <c r="JPS41" s="148"/>
      <c r="JPT41" s="149"/>
      <c r="JPY41" s="156" t="s">
        <v>197</v>
      </c>
      <c r="JPZ41" s="147"/>
      <c r="JQA41" s="148"/>
      <c r="JQB41" s="149"/>
      <c r="JQG41" s="156" t="s">
        <v>197</v>
      </c>
      <c r="JQH41" s="147"/>
      <c r="JQI41" s="148"/>
      <c r="JQJ41" s="149"/>
      <c r="JQO41" s="156" t="s">
        <v>197</v>
      </c>
      <c r="JQP41" s="147"/>
      <c r="JQQ41" s="148"/>
      <c r="JQR41" s="149"/>
      <c r="JQW41" s="156" t="s">
        <v>197</v>
      </c>
      <c r="JQX41" s="147"/>
      <c r="JQY41" s="148"/>
      <c r="JQZ41" s="149"/>
      <c r="JRE41" s="156" t="s">
        <v>197</v>
      </c>
      <c r="JRF41" s="147"/>
      <c r="JRG41" s="148"/>
      <c r="JRH41" s="149"/>
      <c r="JRM41" s="156" t="s">
        <v>197</v>
      </c>
      <c r="JRN41" s="147"/>
      <c r="JRO41" s="148"/>
      <c r="JRP41" s="149"/>
      <c r="JRU41" s="156" t="s">
        <v>197</v>
      </c>
      <c r="JRV41" s="147"/>
      <c r="JRW41" s="148"/>
      <c r="JRX41" s="149"/>
      <c r="JSC41" s="156" t="s">
        <v>197</v>
      </c>
      <c r="JSD41" s="147"/>
      <c r="JSE41" s="148"/>
      <c r="JSF41" s="149"/>
      <c r="JSK41" s="156" t="s">
        <v>197</v>
      </c>
      <c r="JSL41" s="147"/>
      <c r="JSM41" s="148"/>
      <c r="JSN41" s="149"/>
      <c r="JSS41" s="156" t="s">
        <v>197</v>
      </c>
      <c r="JST41" s="147"/>
      <c r="JSU41" s="148"/>
      <c r="JSV41" s="149"/>
      <c r="JTA41" s="156" t="s">
        <v>197</v>
      </c>
      <c r="JTB41" s="147"/>
      <c r="JTC41" s="148"/>
      <c r="JTD41" s="149"/>
      <c r="JTI41" s="156" t="s">
        <v>197</v>
      </c>
      <c r="JTJ41" s="147"/>
      <c r="JTK41" s="148"/>
      <c r="JTL41" s="149"/>
      <c r="JTQ41" s="156" t="s">
        <v>197</v>
      </c>
      <c r="JTR41" s="147"/>
      <c r="JTS41" s="148"/>
      <c r="JTT41" s="149"/>
      <c r="JTY41" s="156" t="s">
        <v>197</v>
      </c>
      <c r="JTZ41" s="147"/>
      <c r="JUA41" s="148"/>
      <c r="JUB41" s="149"/>
      <c r="JUG41" s="156" t="s">
        <v>197</v>
      </c>
      <c r="JUH41" s="147"/>
      <c r="JUI41" s="148"/>
      <c r="JUJ41" s="149"/>
      <c r="JUO41" s="156" t="s">
        <v>197</v>
      </c>
      <c r="JUP41" s="147"/>
      <c r="JUQ41" s="148"/>
      <c r="JUR41" s="149"/>
      <c r="JUW41" s="156" t="s">
        <v>197</v>
      </c>
      <c r="JUX41" s="147"/>
      <c r="JUY41" s="148"/>
      <c r="JUZ41" s="149"/>
      <c r="JVE41" s="156" t="s">
        <v>197</v>
      </c>
      <c r="JVF41" s="147"/>
      <c r="JVG41" s="148"/>
      <c r="JVH41" s="149"/>
      <c r="JVM41" s="156" t="s">
        <v>197</v>
      </c>
      <c r="JVN41" s="147"/>
      <c r="JVO41" s="148"/>
      <c r="JVP41" s="149"/>
      <c r="JVU41" s="156" t="s">
        <v>197</v>
      </c>
      <c r="JVV41" s="147"/>
      <c r="JVW41" s="148"/>
      <c r="JVX41" s="149"/>
      <c r="JWC41" s="156" t="s">
        <v>197</v>
      </c>
      <c r="JWD41" s="147"/>
      <c r="JWE41" s="148"/>
      <c r="JWF41" s="149"/>
      <c r="JWK41" s="156" t="s">
        <v>197</v>
      </c>
      <c r="JWL41" s="147"/>
      <c r="JWM41" s="148"/>
      <c r="JWN41" s="149"/>
      <c r="JWS41" s="156" t="s">
        <v>197</v>
      </c>
      <c r="JWT41" s="147"/>
      <c r="JWU41" s="148"/>
      <c r="JWV41" s="149"/>
      <c r="JXA41" s="156" t="s">
        <v>197</v>
      </c>
      <c r="JXB41" s="147"/>
      <c r="JXC41" s="148"/>
      <c r="JXD41" s="149"/>
      <c r="JXI41" s="156" t="s">
        <v>197</v>
      </c>
      <c r="JXJ41" s="147"/>
      <c r="JXK41" s="148"/>
      <c r="JXL41" s="149"/>
      <c r="JXQ41" s="156" t="s">
        <v>197</v>
      </c>
      <c r="JXR41" s="147"/>
      <c r="JXS41" s="148"/>
      <c r="JXT41" s="149"/>
      <c r="JXY41" s="156" t="s">
        <v>197</v>
      </c>
      <c r="JXZ41" s="147"/>
      <c r="JYA41" s="148"/>
      <c r="JYB41" s="149"/>
      <c r="JYG41" s="156" t="s">
        <v>197</v>
      </c>
      <c r="JYH41" s="147"/>
      <c r="JYI41" s="148"/>
      <c r="JYJ41" s="149"/>
      <c r="JYO41" s="156" t="s">
        <v>197</v>
      </c>
      <c r="JYP41" s="147"/>
      <c r="JYQ41" s="148"/>
      <c r="JYR41" s="149"/>
      <c r="JYW41" s="156" t="s">
        <v>197</v>
      </c>
      <c r="JYX41" s="147"/>
      <c r="JYY41" s="148"/>
      <c r="JYZ41" s="149"/>
      <c r="JZE41" s="156" t="s">
        <v>197</v>
      </c>
      <c r="JZF41" s="147"/>
      <c r="JZG41" s="148"/>
      <c r="JZH41" s="149"/>
      <c r="JZM41" s="156" t="s">
        <v>197</v>
      </c>
      <c r="JZN41" s="147"/>
      <c r="JZO41" s="148"/>
      <c r="JZP41" s="149"/>
      <c r="JZU41" s="156" t="s">
        <v>197</v>
      </c>
      <c r="JZV41" s="147"/>
      <c r="JZW41" s="148"/>
      <c r="JZX41" s="149"/>
      <c r="KAC41" s="156" t="s">
        <v>197</v>
      </c>
      <c r="KAD41" s="147"/>
      <c r="KAE41" s="148"/>
      <c r="KAF41" s="149"/>
      <c r="KAK41" s="156" t="s">
        <v>197</v>
      </c>
      <c r="KAL41" s="147"/>
      <c r="KAM41" s="148"/>
      <c r="KAN41" s="149"/>
      <c r="KAS41" s="156" t="s">
        <v>197</v>
      </c>
      <c r="KAT41" s="147"/>
      <c r="KAU41" s="148"/>
      <c r="KAV41" s="149"/>
      <c r="KBA41" s="156" t="s">
        <v>197</v>
      </c>
      <c r="KBB41" s="147"/>
      <c r="KBC41" s="148"/>
      <c r="KBD41" s="149"/>
      <c r="KBI41" s="156" t="s">
        <v>197</v>
      </c>
      <c r="KBJ41" s="147"/>
      <c r="KBK41" s="148"/>
      <c r="KBL41" s="149"/>
      <c r="KBQ41" s="156" t="s">
        <v>197</v>
      </c>
      <c r="KBR41" s="147"/>
      <c r="KBS41" s="148"/>
      <c r="KBT41" s="149"/>
      <c r="KBY41" s="156" t="s">
        <v>197</v>
      </c>
      <c r="KBZ41" s="147"/>
      <c r="KCA41" s="148"/>
      <c r="KCB41" s="149"/>
      <c r="KCG41" s="156" t="s">
        <v>197</v>
      </c>
      <c r="KCH41" s="147"/>
      <c r="KCI41" s="148"/>
      <c r="KCJ41" s="149"/>
      <c r="KCO41" s="156" t="s">
        <v>197</v>
      </c>
      <c r="KCP41" s="147"/>
      <c r="KCQ41" s="148"/>
      <c r="KCR41" s="149"/>
      <c r="KCW41" s="156" t="s">
        <v>197</v>
      </c>
      <c r="KCX41" s="147"/>
      <c r="KCY41" s="148"/>
      <c r="KCZ41" s="149"/>
      <c r="KDE41" s="156" t="s">
        <v>197</v>
      </c>
      <c r="KDF41" s="147"/>
      <c r="KDG41" s="148"/>
      <c r="KDH41" s="149"/>
      <c r="KDM41" s="156" t="s">
        <v>197</v>
      </c>
      <c r="KDN41" s="147"/>
      <c r="KDO41" s="148"/>
      <c r="KDP41" s="149"/>
      <c r="KDU41" s="156" t="s">
        <v>197</v>
      </c>
      <c r="KDV41" s="147"/>
      <c r="KDW41" s="148"/>
      <c r="KDX41" s="149"/>
      <c r="KEC41" s="156" t="s">
        <v>197</v>
      </c>
      <c r="KED41" s="147"/>
      <c r="KEE41" s="148"/>
      <c r="KEF41" s="149"/>
      <c r="KEK41" s="156" t="s">
        <v>197</v>
      </c>
      <c r="KEL41" s="147"/>
      <c r="KEM41" s="148"/>
      <c r="KEN41" s="149"/>
      <c r="KES41" s="156" t="s">
        <v>197</v>
      </c>
      <c r="KET41" s="147"/>
      <c r="KEU41" s="148"/>
      <c r="KEV41" s="149"/>
      <c r="KFA41" s="156" t="s">
        <v>197</v>
      </c>
      <c r="KFB41" s="147"/>
      <c r="KFC41" s="148"/>
      <c r="KFD41" s="149"/>
      <c r="KFI41" s="156" t="s">
        <v>197</v>
      </c>
      <c r="KFJ41" s="147"/>
      <c r="KFK41" s="148"/>
      <c r="KFL41" s="149"/>
      <c r="KFQ41" s="156" t="s">
        <v>197</v>
      </c>
      <c r="KFR41" s="147"/>
      <c r="KFS41" s="148"/>
      <c r="KFT41" s="149"/>
      <c r="KFY41" s="156" t="s">
        <v>197</v>
      </c>
      <c r="KFZ41" s="147"/>
      <c r="KGA41" s="148"/>
      <c r="KGB41" s="149"/>
      <c r="KGG41" s="156" t="s">
        <v>197</v>
      </c>
      <c r="KGH41" s="147"/>
      <c r="KGI41" s="148"/>
      <c r="KGJ41" s="149"/>
      <c r="KGO41" s="156" t="s">
        <v>197</v>
      </c>
      <c r="KGP41" s="147"/>
      <c r="KGQ41" s="148"/>
      <c r="KGR41" s="149"/>
      <c r="KGW41" s="156" t="s">
        <v>197</v>
      </c>
      <c r="KGX41" s="147"/>
      <c r="KGY41" s="148"/>
      <c r="KGZ41" s="149"/>
      <c r="KHE41" s="156" t="s">
        <v>197</v>
      </c>
      <c r="KHF41" s="147"/>
      <c r="KHG41" s="148"/>
      <c r="KHH41" s="149"/>
      <c r="KHM41" s="156" t="s">
        <v>197</v>
      </c>
      <c r="KHN41" s="147"/>
      <c r="KHO41" s="148"/>
      <c r="KHP41" s="149"/>
      <c r="KHU41" s="156" t="s">
        <v>197</v>
      </c>
      <c r="KHV41" s="147"/>
      <c r="KHW41" s="148"/>
      <c r="KHX41" s="149"/>
      <c r="KIC41" s="156" t="s">
        <v>197</v>
      </c>
      <c r="KID41" s="147"/>
      <c r="KIE41" s="148"/>
      <c r="KIF41" s="149"/>
      <c r="KIK41" s="156" t="s">
        <v>197</v>
      </c>
      <c r="KIL41" s="147"/>
      <c r="KIM41" s="148"/>
      <c r="KIN41" s="149"/>
      <c r="KIS41" s="156" t="s">
        <v>197</v>
      </c>
      <c r="KIT41" s="147"/>
      <c r="KIU41" s="148"/>
      <c r="KIV41" s="149"/>
      <c r="KJA41" s="156" t="s">
        <v>197</v>
      </c>
      <c r="KJB41" s="147"/>
      <c r="KJC41" s="148"/>
      <c r="KJD41" s="149"/>
      <c r="KJI41" s="156" t="s">
        <v>197</v>
      </c>
      <c r="KJJ41" s="147"/>
      <c r="KJK41" s="148"/>
      <c r="KJL41" s="149"/>
      <c r="KJQ41" s="156" t="s">
        <v>197</v>
      </c>
      <c r="KJR41" s="147"/>
      <c r="KJS41" s="148"/>
      <c r="KJT41" s="149"/>
      <c r="KJY41" s="156" t="s">
        <v>197</v>
      </c>
      <c r="KJZ41" s="147"/>
      <c r="KKA41" s="148"/>
      <c r="KKB41" s="149"/>
      <c r="KKG41" s="156" t="s">
        <v>197</v>
      </c>
      <c r="KKH41" s="147"/>
      <c r="KKI41" s="148"/>
      <c r="KKJ41" s="149"/>
      <c r="KKO41" s="156" t="s">
        <v>197</v>
      </c>
      <c r="KKP41" s="147"/>
      <c r="KKQ41" s="148"/>
      <c r="KKR41" s="149"/>
      <c r="KKW41" s="156" t="s">
        <v>197</v>
      </c>
      <c r="KKX41" s="147"/>
      <c r="KKY41" s="148"/>
      <c r="KKZ41" s="149"/>
      <c r="KLE41" s="156" t="s">
        <v>197</v>
      </c>
      <c r="KLF41" s="147"/>
      <c r="KLG41" s="148"/>
      <c r="KLH41" s="149"/>
      <c r="KLM41" s="156" t="s">
        <v>197</v>
      </c>
      <c r="KLN41" s="147"/>
      <c r="KLO41" s="148"/>
      <c r="KLP41" s="149"/>
      <c r="KLU41" s="156" t="s">
        <v>197</v>
      </c>
      <c r="KLV41" s="147"/>
      <c r="KLW41" s="148"/>
      <c r="KLX41" s="149"/>
      <c r="KMC41" s="156" t="s">
        <v>197</v>
      </c>
      <c r="KMD41" s="147"/>
      <c r="KME41" s="148"/>
      <c r="KMF41" s="149"/>
      <c r="KMK41" s="156" t="s">
        <v>197</v>
      </c>
      <c r="KML41" s="147"/>
      <c r="KMM41" s="148"/>
      <c r="KMN41" s="149"/>
      <c r="KMS41" s="156" t="s">
        <v>197</v>
      </c>
      <c r="KMT41" s="147"/>
      <c r="KMU41" s="148"/>
      <c r="KMV41" s="149"/>
      <c r="KNA41" s="156" t="s">
        <v>197</v>
      </c>
      <c r="KNB41" s="147"/>
      <c r="KNC41" s="148"/>
      <c r="KND41" s="149"/>
      <c r="KNI41" s="156" t="s">
        <v>197</v>
      </c>
      <c r="KNJ41" s="147"/>
      <c r="KNK41" s="148"/>
      <c r="KNL41" s="149"/>
      <c r="KNQ41" s="156" t="s">
        <v>197</v>
      </c>
      <c r="KNR41" s="147"/>
      <c r="KNS41" s="148"/>
      <c r="KNT41" s="149"/>
      <c r="KNY41" s="156" t="s">
        <v>197</v>
      </c>
      <c r="KNZ41" s="147"/>
      <c r="KOA41" s="148"/>
      <c r="KOB41" s="149"/>
      <c r="KOG41" s="156" t="s">
        <v>197</v>
      </c>
      <c r="KOH41" s="147"/>
      <c r="KOI41" s="148"/>
      <c r="KOJ41" s="149"/>
      <c r="KOO41" s="156" t="s">
        <v>197</v>
      </c>
      <c r="KOP41" s="147"/>
      <c r="KOQ41" s="148"/>
      <c r="KOR41" s="149"/>
      <c r="KOW41" s="156" t="s">
        <v>197</v>
      </c>
      <c r="KOX41" s="147"/>
      <c r="KOY41" s="148"/>
      <c r="KOZ41" s="149"/>
      <c r="KPE41" s="156" t="s">
        <v>197</v>
      </c>
      <c r="KPF41" s="147"/>
      <c r="KPG41" s="148"/>
      <c r="KPH41" s="149"/>
      <c r="KPM41" s="156" t="s">
        <v>197</v>
      </c>
      <c r="KPN41" s="147"/>
      <c r="KPO41" s="148"/>
      <c r="KPP41" s="149"/>
      <c r="KPU41" s="156" t="s">
        <v>197</v>
      </c>
      <c r="KPV41" s="147"/>
      <c r="KPW41" s="148"/>
      <c r="KPX41" s="149"/>
      <c r="KQC41" s="156" t="s">
        <v>197</v>
      </c>
      <c r="KQD41" s="147"/>
      <c r="KQE41" s="148"/>
      <c r="KQF41" s="149"/>
      <c r="KQK41" s="156" t="s">
        <v>197</v>
      </c>
      <c r="KQL41" s="147"/>
      <c r="KQM41" s="148"/>
      <c r="KQN41" s="149"/>
      <c r="KQS41" s="156" t="s">
        <v>197</v>
      </c>
      <c r="KQT41" s="147"/>
      <c r="KQU41" s="148"/>
      <c r="KQV41" s="149"/>
      <c r="KRA41" s="156" t="s">
        <v>197</v>
      </c>
      <c r="KRB41" s="147"/>
      <c r="KRC41" s="148"/>
      <c r="KRD41" s="149"/>
      <c r="KRI41" s="156" t="s">
        <v>197</v>
      </c>
      <c r="KRJ41" s="147"/>
      <c r="KRK41" s="148"/>
      <c r="KRL41" s="149"/>
      <c r="KRQ41" s="156" t="s">
        <v>197</v>
      </c>
      <c r="KRR41" s="147"/>
      <c r="KRS41" s="148"/>
      <c r="KRT41" s="149"/>
      <c r="KRY41" s="156" t="s">
        <v>197</v>
      </c>
      <c r="KRZ41" s="147"/>
      <c r="KSA41" s="148"/>
      <c r="KSB41" s="149"/>
      <c r="KSG41" s="156" t="s">
        <v>197</v>
      </c>
      <c r="KSH41" s="147"/>
      <c r="KSI41" s="148"/>
      <c r="KSJ41" s="149"/>
      <c r="KSO41" s="156" t="s">
        <v>197</v>
      </c>
      <c r="KSP41" s="147"/>
      <c r="KSQ41" s="148"/>
      <c r="KSR41" s="149"/>
      <c r="KSW41" s="156" t="s">
        <v>197</v>
      </c>
      <c r="KSX41" s="147"/>
      <c r="KSY41" s="148"/>
      <c r="KSZ41" s="149"/>
      <c r="KTE41" s="156" t="s">
        <v>197</v>
      </c>
      <c r="KTF41" s="147"/>
      <c r="KTG41" s="148"/>
      <c r="KTH41" s="149"/>
      <c r="KTM41" s="156" t="s">
        <v>197</v>
      </c>
      <c r="KTN41" s="147"/>
      <c r="KTO41" s="148"/>
      <c r="KTP41" s="149"/>
      <c r="KTU41" s="156" t="s">
        <v>197</v>
      </c>
      <c r="KTV41" s="147"/>
      <c r="KTW41" s="148"/>
      <c r="KTX41" s="149"/>
      <c r="KUC41" s="156" t="s">
        <v>197</v>
      </c>
      <c r="KUD41" s="147"/>
      <c r="KUE41" s="148"/>
      <c r="KUF41" s="149"/>
      <c r="KUK41" s="156" t="s">
        <v>197</v>
      </c>
      <c r="KUL41" s="147"/>
      <c r="KUM41" s="148"/>
      <c r="KUN41" s="149"/>
      <c r="KUS41" s="156" t="s">
        <v>197</v>
      </c>
      <c r="KUT41" s="147"/>
      <c r="KUU41" s="148"/>
      <c r="KUV41" s="149"/>
      <c r="KVA41" s="156" t="s">
        <v>197</v>
      </c>
      <c r="KVB41" s="147"/>
      <c r="KVC41" s="148"/>
      <c r="KVD41" s="149"/>
      <c r="KVI41" s="156" t="s">
        <v>197</v>
      </c>
      <c r="KVJ41" s="147"/>
      <c r="KVK41" s="148"/>
      <c r="KVL41" s="149"/>
      <c r="KVQ41" s="156" t="s">
        <v>197</v>
      </c>
      <c r="KVR41" s="147"/>
      <c r="KVS41" s="148"/>
      <c r="KVT41" s="149"/>
      <c r="KVY41" s="156" t="s">
        <v>197</v>
      </c>
      <c r="KVZ41" s="147"/>
      <c r="KWA41" s="148"/>
      <c r="KWB41" s="149"/>
      <c r="KWG41" s="156" t="s">
        <v>197</v>
      </c>
      <c r="KWH41" s="147"/>
      <c r="KWI41" s="148"/>
      <c r="KWJ41" s="149"/>
      <c r="KWO41" s="156" t="s">
        <v>197</v>
      </c>
      <c r="KWP41" s="147"/>
      <c r="KWQ41" s="148"/>
      <c r="KWR41" s="149"/>
      <c r="KWW41" s="156" t="s">
        <v>197</v>
      </c>
      <c r="KWX41" s="147"/>
      <c r="KWY41" s="148"/>
      <c r="KWZ41" s="149"/>
      <c r="KXE41" s="156" t="s">
        <v>197</v>
      </c>
      <c r="KXF41" s="147"/>
      <c r="KXG41" s="148"/>
      <c r="KXH41" s="149"/>
      <c r="KXM41" s="156" t="s">
        <v>197</v>
      </c>
      <c r="KXN41" s="147"/>
      <c r="KXO41" s="148"/>
      <c r="KXP41" s="149"/>
      <c r="KXU41" s="156" t="s">
        <v>197</v>
      </c>
      <c r="KXV41" s="147"/>
      <c r="KXW41" s="148"/>
      <c r="KXX41" s="149"/>
      <c r="KYC41" s="156" t="s">
        <v>197</v>
      </c>
      <c r="KYD41" s="147"/>
      <c r="KYE41" s="148"/>
      <c r="KYF41" s="149"/>
      <c r="KYK41" s="156" t="s">
        <v>197</v>
      </c>
      <c r="KYL41" s="147"/>
      <c r="KYM41" s="148"/>
      <c r="KYN41" s="149"/>
      <c r="KYS41" s="156" t="s">
        <v>197</v>
      </c>
      <c r="KYT41" s="147"/>
      <c r="KYU41" s="148"/>
      <c r="KYV41" s="149"/>
      <c r="KZA41" s="156" t="s">
        <v>197</v>
      </c>
      <c r="KZB41" s="147"/>
      <c r="KZC41" s="148"/>
      <c r="KZD41" s="149"/>
      <c r="KZI41" s="156" t="s">
        <v>197</v>
      </c>
      <c r="KZJ41" s="147"/>
      <c r="KZK41" s="148"/>
      <c r="KZL41" s="149"/>
      <c r="KZQ41" s="156" t="s">
        <v>197</v>
      </c>
      <c r="KZR41" s="147"/>
      <c r="KZS41" s="148"/>
      <c r="KZT41" s="149"/>
      <c r="KZY41" s="156" t="s">
        <v>197</v>
      </c>
      <c r="KZZ41" s="147"/>
      <c r="LAA41" s="148"/>
      <c r="LAB41" s="149"/>
      <c r="LAG41" s="156" t="s">
        <v>197</v>
      </c>
      <c r="LAH41" s="147"/>
      <c r="LAI41" s="148"/>
      <c r="LAJ41" s="149"/>
      <c r="LAO41" s="156" t="s">
        <v>197</v>
      </c>
      <c r="LAP41" s="147"/>
      <c r="LAQ41" s="148"/>
      <c r="LAR41" s="149"/>
      <c r="LAW41" s="156" t="s">
        <v>197</v>
      </c>
      <c r="LAX41" s="147"/>
      <c r="LAY41" s="148"/>
      <c r="LAZ41" s="149"/>
      <c r="LBE41" s="156" t="s">
        <v>197</v>
      </c>
      <c r="LBF41" s="147"/>
      <c r="LBG41" s="148"/>
      <c r="LBH41" s="149"/>
      <c r="LBM41" s="156" t="s">
        <v>197</v>
      </c>
      <c r="LBN41" s="147"/>
      <c r="LBO41" s="148"/>
      <c r="LBP41" s="149"/>
      <c r="LBU41" s="156" t="s">
        <v>197</v>
      </c>
      <c r="LBV41" s="147"/>
      <c r="LBW41" s="148"/>
      <c r="LBX41" s="149"/>
      <c r="LCC41" s="156" t="s">
        <v>197</v>
      </c>
      <c r="LCD41" s="147"/>
      <c r="LCE41" s="148"/>
      <c r="LCF41" s="149"/>
      <c r="LCK41" s="156" t="s">
        <v>197</v>
      </c>
      <c r="LCL41" s="147"/>
      <c r="LCM41" s="148"/>
      <c r="LCN41" s="149"/>
      <c r="LCS41" s="156" t="s">
        <v>197</v>
      </c>
      <c r="LCT41" s="147"/>
      <c r="LCU41" s="148"/>
      <c r="LCV41" s="149"/>
      <c r="LDA41" s="156" t="s">
        <v>197</v>
      </c>
      <c r="LDB41" s="147"/>
      <c r="LDC41" s="148"/>
      <c r="LDD41" s="149"/>
      <c r="LDI41" s="156" t="s">
        <v>197</v>
      </c>
      <c r="LDJ41" s="147"/>
      <c r="LDK41" s="148"/>
      <c r="LDL41" s="149"/>
      <c r="LDQ41" s="156" t="s">
        <v>197</v>
      </c>
      <c r="LDR41" s="147"/>
      <c r="LDS41" s="148"/>
      <c r="LDT41" s="149"/>
      <c r="LDY41" s="156" t="s">
        <v>197</v>
      </c>
      <c r="LDZ41" s="147"/>
      <c r="LEA41" s="148"/>
      <c r="LEB41" s="149"/>
      <c r="LEG41" s="156" t="s">
        <v>197</v>
      </c>
      <c r="LEH41" s="147"/>
      <c r="LEI41" s="148"/>
      <c r="LEJ41" s="149"/>
      <c r="LEO41" s="156" t="s">
        <v>197</v>
      </c>
      <c r="LEP41" s="147"/>
      <c r="LEQ41" s="148"/>
      <c r="LER41" s="149"/>
      <c r="LEW41" s="156" t="s">
        <v>197</v>
      </c>
      <c r="LEX41" s="147"/>
      <c r="LEY41" s="148"/>
      <c r="LEZ41" s="149"/>
      <c r="LFE41" s="156" t="s">
        <v>197</v>
      </c>
      <c r="LFF41" s="147"/>
      <c r="LFG41" s="148"/>
      <c r="LFH41" s="149"/>
      <c r="LFM41" s="156" t="s">
        <v>197</v>
      </c>
      <c r="LFN41" s="147"/>
      <c r="LFO41" s="148"/>
      <c r="LFP41" s="149"/>
      <c r="LFU41" s="156" t="s">
        <v>197</v>
      </c>
      <c r="LFV41" s="147"/>
      <c r="LFW41" s="148"/>
      <c r="LFX41" s="149"/>
      <c r="LGC41" s="156" t="s">
        <v>197</v>
      </c>
      <c r="LGD41" s="147"/>
      <c r="LGE41" s="148"/>
      <c r="LGF41" s="149"/>
      <c r="LGK41" s="156" t="s">
        <v>197</v>
      </c>
      <c r="LGL41" s="147"/>
      <c r="LGM41" s="148"/>
      <c r="LGN41" s="149"/>
      <c r="LGS41" s="156" t="s">
        <v>197</v>
      </c>
      <c r="LGT41" s="147"/>
      <c r="LGU41" s="148"/>
      <c r="LGV41" s="149"/>
      <c r="LHA41" s="156" t="s">
        <v>197</v>
      </c>
      <c r="LHB41" s="147"/>
      <c r="LHC41" s="148"/>
      <c r="LHD41" s="149"/>
      <c r="LHI41" s="156" t="s">
        <v>197</v>
      </c>
      <c r="LHJ41" s="147"/>
      <c r="LHK41" s="148"/>
      <c r="LHL41" s="149"/>
      <c r="LHQ41" s="156" t="s">
        <v>197</v>
      </c>
      <c r="LHR41" s="147"/>
      <c r="LHS41" s="148"/>
      <c r="LHT41" s="149"/>
      <c r="LHY41" s="156" t="s">
        <v>197</v>
      </c>
      <c r="LHZ41" s="147"/>
      <c r="LIA41" s="148"/>
      <c r="LIB41" s="149"/>
      <c r="LIG41" s="156" t="s">
        <v>197</v>
      </c>
      <c r="LIH41" s="147"/>
      <c r="LII41" s="148"/>
      <c r="LIJ41" s="149"/>
      <c r="LIO41" s="156" t="s">
        <v>197</v>
      </c>
      <c r="LIP41" s="147"/>
      <c r="LIQ41" s="148"/>
      <c r="LIR41" s="149"/>
      <c r="LIW41" s="156" t="s">
        <v>197</v>
      </c>
      <c r="LIX41" s="147"/>
      <c r="LIY41" s="148"/>
      <c r="LIZ41" s="149"/>
      <c r="LJE41" s="156" t="s">
        <v>197</v>
      </c>
      <c r="LJF41" s="147"/>
      <c r="LJG41" s="148"/>
      <c r="LJH41" s="149"/>
      <c r="LJM41" s="156" t="s">
        <v>197</v>
      </c>
      <c r="LJN41" s="147"/>
      <c r="LJO41" s="148"/>
      <c r="LJP41" s="149"/>
      <c r="LJU41" s="156" t="s">
        <v>197</v>
      </c>
      <c r="LJV41" s="147"/>
      <c r="LJW41" s="148"/>
      <c r="LJX41" s="149"/>
      <c r="LKC41" s="156" t="s">
        <v>197</v>
      </c>
      <c r="LKD41" s="147"/>
      <c r="LKE41" s="148"/>
      <c r="LKF41" s="149"/>
      <c r="LKK41" s="156" t="s">
        <v>197</v>
      </c>
      <c r="LKL41" s="147"/>
      <c r="LKM41" s="148"/>
      <c r="LKN41" s="149"/>
      <c r="LKS41" s="156" t="s">
        <v>197</v>
      </c>
      <c r="LKT41" s="147"/>
      <c r="LKU41" s="148"/>
      <c r="LKV41" s="149"/>
      <c r="LLA41" s="156" t="s">
        <v>197</v>
      </c>
      <c r="LLB41" s="147"/>
      <c r="LLC41" s="148"/>
      <c r="LLD41" s="149"/>
      <c r="LLI41" s="156" t="s">
        <v>197</v>
      </c>
      <c r="LLJ41" s="147"/>
      <c r="LLK41" s="148"/>
      <c r="LLL41" s="149"/>
      <c r="LLQ41" s="156" t="s">
        <v>197</v>
      </c>
      <c r="LLR41" s="147"/>
      <c r="LLS41" s="148"/>
      <c r="LLT41" s="149"/>
      <c r="LLY41" s="156" t="s">
        <v>197</v>
      </c>
      <c r="LLZ41" s="147"/>
      <c r="LMA41" s="148"/>
      <c r="LMB41" s="149"/>
      <c r="LMG41" s="156" t="s">
        <v>197</v>
      </c>
      <c r="LMH41" s="147"/>
      <c r="LMI41" s="148"/>
      <c r="LMJ41" s="149"/>
      <c r="LMO41" s="156" t="s">
        <v>197</v>
      </c>
      <c r="LMP41" s="147"/>
      <c r="LMQ41" s="148"/>
      <c r="LMR41" s="149"/>
      <c r="LMW41" s="156" t="s">
        <v>197</v>
      </c>
      <c r="LMX41" s="147"/>
      <c r="LMY41" s="148"/>
      <c r="LMZ41" s="149"/>
      <c r="LNE41" s="156" t="s">
        <v>197</v>
      </c>
      <c r="LNF41" s="147"/>
      <c r="LNG41" s="148"/>
      <c r="LNH41" s="149"/>
      <c r="LNM41" s="156" t="s">
        <v>197</v>
      </c>
      <c r="LNN41" s="147"/>
      <c r="LNO41" s="148"/>
      <c r="LNP41" s="149"/>
      <c r="LNU41" s="156" t="s">
        <v>197</v>
      </c>
      <c r="LNV41" s="147"/>
      <c r="LNW41" s="148"/>
      <c r="LNX41" s="149"/>
      <c r="LOC41" s="156" t="s">
        <v>197</v>
      </c>
      <c r="LOD41" s="147"/>
      <c r="LOE41" s="148"/>
      <c r="LOF41" s="149"/>
      <c r="LOK41" s="156" t="s">
        <v>197</v>
      </c>
      <c r="LOL41" s="147"/>
      <c r="LOM41" s="148"/>
      <c r="LON41" s="149"/>
      <c r="LOS41" s="156" t="s">
        <v>197</v>
      </c>
      <c r="LOT41" s="147"/>
      <c r="LOU41" s="148"/>
      <c r="LOV41" s="149"/>
      <c r="LPA41" s="156" t="s">
        <v>197</v>
      </c>
      <c r="LPB41" s="147"/>
      <c r="LPC41" s="148"/>
      <c r="LPD41" s="149"/>
      <c r="LPI41" s="156" t="s">
        <v>197</v>
      </c>
      <c r="LPJ41" s="147"/>
      <c r="LPK41" s="148"/>
      <c r="LPL41" s="149"/>
      <c r="LPQ41" s="156" t="s">
        <v>197</v>
      </c>
      <c r="LPR41" s="147"/>
      <c r="LPS41" s="148"/>
      <c r="LPT41" s="149"/>
      <c r="LPY41" s="156" t="s">
        <v>197</v>
      </c>
      <c r="LPZ41" s="147"/>
      <c r="LQA41" s="148"/>
      <c r="LQB41" s="149"/>
      <c r="LQG41" s="156" t="s">
        <v>197</v>
      </c>
      <c r="LQH41" s="147"/>
      <c r="LQI41" s="148"/>
      <c r="LQJ41" s="149"/>
      <c r="LQO41" s="156" t="s">
        <v>197</v>
      </c>
      <c r="LQP41" s="147"/>
      <c r="LQQ41" s="148"/>
      <c r="LQR41" s="149"/>
      <c r="LQW41" s="156" t="s">
        <v>197</v>
      </c>
      <c r="LQX41" s="147"/>
      <c r="LQY41" s="148"/>
      <c r="LQZ41" s="149"/>
      <c r="LRE41" s="156" t="s">
        <v>197</v>
      </c>
      <c r="LRF41" s="147"/>
      <c r="LRG41" s="148"/>
      <c r="LRH41" s="149"/>
      <c r="LRM41" s="156" t="s">
        <v>197</v>
      </c>
      <c r="LRN41" s="147"/>
      <c r="LRO41" s="148"/>
      <c r="LRP41" s="149"/>
      <c r="LRU41" s="156" t="s">
        <v>197</v>
      </c>
      <c r="LRV41" s="147"/>
      <c r="LRW41" s="148"/>
      <c r="LRX41" s="149"/>
      <c r="LSC41" s="156" t="s">
        <v>197</v>
      </c>
      <c r="LSD41" s="147"/>
      <c r="LSE41" s="148"/>
      <c r="LSF41" s="149"/>
      <c r="LSK41" s="156" t="s">
        <v>197</v>
      </c>
      <c r="LSL41" s="147"/>
      <c r="LSM41" s="148"/>
      <c r="LSN41" s="149"/>
      <c r="LSS41" s="156" t="s">
        <v>197</v>
      </c>
      <c r="LST41" s="147"/>
      <c r="LSU41" s="148"/>
      <c r="LSV41" s="149"/>
      <c r="LTA41" s="156" t="s">
        <v>197</v>
      </c>
      <c r="LTB41" s="147"/>
      <c r="LTC41" s="148"/>
      <c r="LTD41" s="149"/>
      <c r="LTI41" s="156" t="s">
        <v>197</v>
      </c>
      <c r="LTJ41" s="147"/>
      <c r="LTK41" s="148"/>
      <c r="LTL41" s="149"/>
      <c r="LTQ41" s="156" t="s">
        <v>197</v>
      </c>
      <c r="LTR41" s="147"/>
      <c r="LTS41" s="148"/>
      <c r="LTT41" s="149"/>
      <c r="LTY41" s="156" t="s">
        <v>197</v>
      </c>
      <c r="LTZ41" s="147"/>
      <c r="LUA41" s="148"/>
      <c r="LUB41" s="149"/>
      <c r="LUG41" s="156" t="s">
        <v>197</v>
      </c>
      <c r="LUH41" s="147"/>
      <c r="LUI41" s="148"/>
      <c r="LUJ41" s="149"/>
      <c r="LUO41" s="156" t="s">
        <v>197</v>
      </c>
      <c r="LUP41" s="147"/>
      <c r="LUQ41" s="148"/>
      <c r="LUR41" s="149"/>
      <c r="LUW41" s="156" t="s">
        <v>197</v>
      </c>
      <c r="LUX41" s="147"/>
      <c r="LUY41" s="148"/>
      <c r="LUZ41" s="149"/>
      <c r="LVE41" s="156" t="s">
        <v>197</v>
      </c>
      <c r="LVF41" s="147"/>
      <c r="LVG41" s="148"/>
      <c r="LVH41" s="149"/>
      <c r="LVM41" s="156" t="s">
        <v>197</v>
      </c>
      <c r="LVN41" s="147"/>
      <c r="LVO41" s="148"/>
      <c r="LVP41" s="149"/>
      <c r="LVU41" s="156" t="s">
        <v>197</v>
      </c>
      <c r="LVV41" s="147"/>
      <c r="LVW41" s="148"/>
      <c r="LVX41" s="149"/>
      <c r="LWC41" s="156" t="s">
        <v>197</v>
      </c>
      <c r="LWD41" s="147"/>
      <c r="LWE41" s="148"/>
      <c r="LWF41" s="149"/>
      <c r="LWK41" s="156" t="s">
        <v>197</v>
      </c>
      <c r="LWL41" s="147"/>
      <c r="LWM41" s="148"/>
      <c r="LWN41" s="149"/>
      <c r="LWS41" s="156" t="s">
        <v>197</v>
      </c>
      <c r="LWT41" s="147"/>
      <c r="LWU41" s="148"/>
      <c r="LWV41" s="149"/>
      <c r="LXA41" s="156" t="s">
        <v>197</v>
      </c>
      <c r="LXB41" s="147"/>
      <c r="LXC41" s="148"/>
      <c r="LXD41" s="149"/>
      <c r="LXI41" s="156" t="s">
        <v>197</v>
      </c>
      <c r="LXJ41" s="147"/>
      <c r="LXK41" s="148"/>
      <c r="LXL41" s="149"/>
      <c r="LXQ41" s="156" t="s">
        <v>197</v>
      </c>
      <c r="LXR41" s="147"/>
      <c r="LXS41" s="148"/>
      <c r="LXT41" s="149"/>
      <c r="LXY41" s="156" t="s">
        <v>197</v>
      </c>
      <c r="LXZ41" s="147"/>
      <c r="LYA41" s="148"/>
      <c r="LYB41" s="149"/>
      <c r="LYG41" s="156" t="s">
        <v>197</v>
      </c>
      <c r="LYH41" s="147"/>
      <c r="LYI41" s="148"/>
      <c r="LYJ41" s="149"/>
      <c r="LYO41" s="156" t="s">
        <v>197</v>
      </c>
      <c r="LYP41" s="147"/>
      <c r="LYQ41" s="148"/>
      <c r="LYR41" s="149"/>
      <c r="LYW41" s="156" t="s">
        <v>197</v>
      </c>
      <c r="LYX41" s="147"/>
      <c r="LYY41" s="148"/>
      <c r="LYZ41" s="149"/>
      <c r="LZE41" s="156" t="s">
        <v>197</v>
      </c>
      <c r="LZF41" s="147"/>
      <c r="LZG41" s="148"/>
      <c r="LZH41" s="149"/>
      <c r="LZM41" s="156" t="s">
        <v>197</v>
      </c>
      <c r="LZN41" s="147"/>
      <c r="LZO41" s="148"/>
      <c r="LZP41" s="149"/>
      <c r="LZU41" s="156" t="s">
        <v>197</v>
      </c>
      <c r="LZV41" s="147"/>
      <c r="LZW41" s="148"/>
      <c r="LZX41" s="149"/>
      <c r="MAC41" s="156" t="s">
        <v>197</v>
      </c>
      <c r="MAD41" s="147"/>
      <c r="MAE41" s="148"/>
      <c r="MAF41" s="149"/>
      <c r="MAK41" s="156" t="s">
        <v>197</v>
      </c>
      <c r="MAL41" s="147"/>
      <c r="MAM41" s="148"/>
      <c r="MAN41" s="149"/>
      <c r="MAS41" s="156" t="s">
        <v>197</v>
      </c>
      <c r="MAT41" s="147"/>
      <c r="MAU41" s="148"/>
      <c r="MAV41" s="149"/>
      <c r="MBA41" s="156" t="s">
        <v>197</v>
      </c>
      <c r="MBB41" s="147"/>
      <c r="MBC41" s="148"/>
      <c r="MBD41" s="149"/>
      <c r="MBI41" s="156" t="s">
        <v>197</v>
      </c>
      <c r="MBJ41" s="147"/>
      <c r="MBK41" s="148"/>
      <c r="MBL41" s="149"/>
      <c r="MBQ41" s="156" t="s">
        <v>197</v>
      </c>
      <c r="MBR41" s="147"/>
      <c r="MBS41" s="148"/>
      <c r="MBT41" s="149"/>
      <c r="MBY41" s="156" t="s">
        <v>197</v>
      </c>
      <c r="MBZ41" s="147"/>
      <c r="MCA41" s="148"/>
      <c r="MCB41" s="149"/>
      <c r="MCG41" s="156" t="s">
        <v>197</v>
      </c>
      <c r="MCH41" s="147"/>
      <c r="MCI41" s="148"/>
      <c r="MCJ41" s="149"/>
      <c r="MCO41" s="156" t="s">
        <v>197</v>
      </c>
      <c r="MCP41" s="147"/>
      <c r="MCQ41" s="148"/>
      <c r="MCR41" s="149"/>
      <c r="MCW41" s="156" t="s">
        <v>197</v>
      </c>
      <c r="MCX41" s="147"/>
      <c r="MCY41" s="148"/>
      <c r="MCZ41" s="149"/>
      <c r="MDE41" s="156" t="s">
        <v>197</v>
      </c>
      <c r="MDF41" s="147"/>
      <c r="MDG41" s="148"/>
      <c r="MDH41" s="149"/>
      <c r="MDM41" s="156" t="s">
        <v>197</v>
      </c>
      <c r="MDN41" s="147"/>
      <c r="MDO41" s="148"/>
      <c r="MDP41" s="149"/>
      <c r="MDU41" s="156" t="s">
        <v>197</v>
      </c>
      <c r="MDV41" s="147"/>
      <c r="MDW41" s="148"/>
      <c r="MDX41" s="149"/>
      <c r="MEC41" s="156" t="s">
        <v>197</v>
      </c>
      <c r="MED41" s="147"/>
      <c r="MEE41" s="148"/>
      <c r="MEF41" s="149"/>
      <c r="MEK41" s="156" t="s">
        <v>197</v>
      </c>
      <c r="MEL41" s="147"/>
      <c r="MEM41" s="148"/>
      <c r="MEN41" s="149"/>
      <c r="MES41" s="156" t="s">
        <v>197</v>
      </c>
      <c r="MET41" s="147"/>
      <c r="MEU41" s="148"/>
      <c r="MEV41" s="149"/>
      <c r="MFA41" s="156" t="s">
        <v>197</v>
      </c>
      <c r="MFB41" s="147"/>
      <c r="MFC41" s="148"/>
      <c r="MFD41" s="149"/>
      <c r="MFI41" s="156" t="s">
        <v>197</v>
      </c>
      <c r="MFJ41" s="147"/>
      <c r="MFK41" s="148"/>
      <c r="MFL41" s="149"/>
      <c r="MFQ41" s="156" t="s">
        <v>197</v>
      </c>
      <c r="MFR41" s="147"/>
      <c r="MFS41" s="148"/>
      <c r="MFT41" s="149"/>
      <c r="MFY41" s="156" t="s">
        <v>197</v>
      </c>
      <c r="MFZ41" s="147"/>
      <c r="MGA41" s="148"/>
      <c r="MGB41" s="149"/>
      <c r="MGG41" s="156" t="s">
        <v>197</v>
      </c>
      <c r="MGH41" s="147"/>
      <c r="MGI41" s="148"/>
      <c r="MGJ41" s="149"/>
      <c r="MGO41" s="156" t="s">
        <v>197</v>
      </c>
      <c r="MGP41" s="147"/>
      <c r="MGQ41" s="148"/>
      <c r="MGR41" s="149"/>
      <c r="MGW41" s="156" t="s">
        <v>197</v>
      </c>
      <c r="MGX41" s="147"/>
      <c r="MGY41" s="148"/>
      <c r="MGZ41" s="149"/>
      <c r="MHE41" s="156" t="s">
        <v>197</v>
      </c>
      <c r="MHF41" s="147"/>
      <c r="MHG41" s="148"/>
      <c r="MHH41" s="149"/>
      <c r="MHM41" s="156" t="s">
        <v>197</v>
      </c>
      <c r="MHN41" s="147"/>
      <c r="MHO41" s="148"/>
      <c r="MHP41" s="149"/>
      <c r="MHU41" s="156" t="s">
        <v>197</v>
      </c>
      <c r="MHV41" s="147"/>
      <c r="MHW41" s="148"/>
      <c r="MHX41" s="149"/>
      <c r="MIC41" s="156" t="s">
        <v>197</v>
      </c>
      <c r="MID41" s="147"/>
      <c r="MIE41" s="148"/>
      <c r="MIF41" s="149"/>
      <c r="MIK41" s="156" t="s">
        <v>197</v>
      </c>
      <c r="MIL41" s="147"/>
      <c r="MIM41" s="148"/>
      <c r="MIN41" s="149"/>
      <c r="MIS41" s="156" t="s">
        <v>197</v>
      </c>
      <c r="MIT41" s="147"/>
      <c r="MIU41" s="148"/>
      <c r="MIV41" s="149"/>
      <c r="MJA41" s="156" t="s">
        <v>197</v>
      </c>
      <c r="MJB41" s="147"/>
      <c r="MJC41" s="148"/>
      <c r="MJD41" s="149"/>
      <c r="MJI41" s="156" t="s">
        <v>197</v>
      </c>
      <c r="MJJ41" s="147"/>
      <c r="MJK41" s="148"/>
      <c r="MJL41" s="149"/>
      <c r="MJQ41" s="156" t="s">
        <v>197</v>
      </c>
      <c r="MJR41" s="147"/>
      <c r="MJS41" s="148"/>
      <c r="MJT41" s="149"/>
      <c r="MJY41" s="156" t="s">
        <v>197</v>
      </c>
      <c r="MJZ41" s="147"/>
      <c r="MKA41" s="148"/>
      <c r="MKB41" s="149"/>
      <c r="MKG41" s="156" t="s">
        <v>197</v>
      </c>
      <c r="MKH41" s="147"/>
      <c r="MKI41" s="148"/>
      <c r="MKJ41" s="149"/>
      <c r="MKO41" s="156" t="s">
        <v>197</v>
      </c>
      <c r="MKP41" s="147"/>
      <c r="MKQ41" s="148"/>
      <c r="MKR41" s="149"/>
      <c r="MKW41" s="156" t="s">
        <v>197</v>
      </c>
      <c r="MKX41" s="147"/>
      <c r="MKY41" s="148"/>
      <c r="MKZ41" s="149"/>
      <c r="MLE41" s="156" t="s">
        <v>197</v>
      </c>
      <c r="MLF41" s="147"/>
      <c r="MLG41" s="148"/>
      <c r="MLH41" s="149"/>
      <c r="MLM41" s="156" t="s">
        <v>197</v>
      </c>
      <c r="MLN41" s="147"/>
      <c r="MLO41" s="148"/>
      <c r="MLP41" s="149"/>
      <c r="MLU41" s="156" t="s">
        <v>197</v>
      </c>
      <c r="MLV41" s="147"/>
      <c r="MLW41" s="148"/>
      <c r="MLX41" s="149"/>
      <c r="MMC41" s="156" t="s">
        <v>197</v>
      </c>
      <c r="MMD41" s="147"/>
      <c r="MME41" s="148"/>
      <c r="MMF41" s="149"/>
      <c r="MMK41" s="156" t="s">
        <v>197</v>
      </c>
      <c r="MML41" s="147"/>
      <c r="MMM41" s="148"/>
      <c r="MMN41" s="149"/>
      <c r="MMS41" s="156" t="s">
        <v>197</v>
      </c>
      <c r="MMT41" s="147"/>
      <c r="MMU41" s="148"/>
      <c r="MMV41" s="149"/>
      <c r="MNA41" s="156" t="s">
        <v>197</v>
      </c>
      <c r="MNB41" s="147"/>
      <c r="MNC41" s="148"/>
      <c r="MND41" s="149"/>
      <c r="MNI41" s="156" t="s">
        <v>197</v>
      </c>
      <c r="MNJ41" s="147"/>
      <c r="MNK41" s="148"/>
      <c r="MNL41" s="149"/>
      <c r="MNQ41" s="156" t="s">
        <v>197</v>
      </c>
      <c r="MNR41" s="147"/>
      <c r="MNS41" s="148"/>
      <c r="MNT41" s="149"/>
      <c r="MNY41" s="156" t="s">
        <v>197</v>
      </c>
      <c r="MNZ41" s="147"/>
      <c r="MOA41" s="148"/>
      <c r="MOB41" s="149"/>
      <c r="MOG41" s="156" t="s">
        <v>197</v>
      </c>
      <c r="MOH41" s="147"/>
      <c r="MOI41" s="148"/>
      <c r="MOJ41" s="149"/>
      <c r="MOO41" s="156" t="s">
        <v>197</v>
      </c>
      <c r="MOP41" s="147"/>
      <c r="MOQ41" s="148"/>
      <c r="MOR41" s="149"/>
      <c r="MOW41" s="156" t="s">
        <v>197</v>
      </c>
      <c r="MOX41" s="147"/>
      <c r="MOY41" s="148"/>
      <c r="MOZ41" s="149"/>
      <c r="MPE41" s="156" t="s">
        <v>197</v>
      </c>
      <c r="MPF41" s="147"/>
      <c r="MPG41" s="148"/>
      <c r="MPH41" s="149"/>
      <c r="MPM41" s="156" t="s">
        <v>197</v>
      </c>
      <c r="MPN41" s="147"/>
      <c r="MPO41" s="148"/>
      <c r="MPP41" s="149"/>
      <c r="MPU41" s="156" t="s">
        <v>197</v>
      </c>
      <c r="MPV41" s="147"/>
      <c r="MPW41" s="148"/>
      <c r="MPX41" s="149"/>
      <c r="MQC41" s="156" t="s">
        <v>197</v>
      </c>
      <c r="MQD41" s="147"/>
      <c r="MQE41" s="148"/>
      <c r="MQF41" s="149"/>
      <c r="MQK41" s="156" t="s">
        <v>197</v>
      </c>
      <c r="MQL41" s="147"/>
      <c r="MQM41" s="148"/>
      <c r="MQN41" s="149"/>
      <c r="MQS41" s="156" t="s">
        <v>197</v>
      </c>
      <c r="MQT41" s="147"/>
      <c r="MQU41" s="148"/>
      <c r="MQV41" s="149"/>
      <c r="MRA41" s="156" t="s">
        <v>197</v>
      </c>
      <c r="MRB41" s="147"/>
      <c r="MRC41" s="148"/>
      <c r="MRD41" s="149"/>
      <c r="MRI41" s="156" t="s">
        <v>197</v>
      </c>
      <c r="MRJ41" s="147"/>
      <c r="MRK41" s="148"/>
      <c r="MRL41" s="149"/>
      <c r="MRQ41" s="156" t="s">
        <v>197</v>
      </c>
      <c r="MRR41" s="147"/>
      <c r="MRS41" s="148"/>
      <c r="MRT41" s="149"/>
      <c r="MRY41" s="156" t="s">
        <v>197</v>
      </c>
      <c r="MRZ41" s="147"/>
      <c r="MSA41" s="148"/>
      <c r="MSB41" s="149"/>
      <c r="MSG41" s="156" t="s">
        <v>197</v>
      </c>
      <c r="MSH41" s="147"/>
      <c r="MSI41" s="148"/>
      <c r="MSJ41" s="149"/>
      <c r="MSO41" s="156" t="s">
        <v>197</v>
      </c>
      <c r="MSP41" s="147"/>
      <c r="MSQ41" s="148"/>
      <c r="MSR41" s="149"/>
      <c r="MSW41" s="156" t="s">
        <v>197</v>
      </c>
      <c r="MSX41" s="147"/>
      <c r="MSY41" s="148"/>
      <c r="MSZ41" s="149"/>
      <c r="MTE41" s="156" t="s">
        <v>197</v>
      </c>
      <c r="MTF41" s="147"/>
      <c r="MTG41" s="148"/>
      <c r="MTH41" s="149"/>
      <c r="MTM41" s="156" t="s">
        <v>197</v>
      </c>
      <c r="MTN41" s="147"/>
      <c r="MTO41" s="148"/>
      <c r="MTP41" s="149"/>
      <c r="MTU41" s="156" t="s">
        <v>197</v>
      </c>
      <c r="MTV41" s="147"/>
      <c r="MTW41" s="148"/>
      <c r="MTX41" s="149"/>
      <c r="MUC41" s="156" t="s">
        <v>197</v>
      </c>
      <c r="MUD41" s="147"/>
      <c r="MUE41" s="148"/>
      <c r="MUF41" s="149"/>
      <c r="MUK41" s="156" t="s">
        <v>197</v>
      </c>
      <c r="MUL41" s="147"/>
      <c r="MUM41" s="148"/>
      <c r="MUN41" s="149"/>
      <c r="MUS41" s="156" t="s">
        <v>197</v>
      </c>
      <c r="MUT41" s="147"/>
      <c r="MUU41" s="148"/>
      <c r="MUV41" s="149"/>
      <c r="MVA41" s="156" t="s">
        <v>197</v>
      </c>
      <c r="MVB41" s="147"/>
      <c r="MVC41" s="148"/>
      <c r="MVD41" s="149"/>
      <c r="MVI41" s="156" t="s">
        <v>197</v>
      </c>
      <c r="MVJ41" s="147"/>
      <c r="MVK41" s="148"/>
      <c r="MVL41" s="149"/>
      <c r="MVQ41" s="156" t="s">
        <v>197</v>
      </c>
      <c r="MVR41" s="147"/>
      <c r="MVS41" s="148"/>
      <c r="MVT41" s="149"/>
      <c r="MVY41" s="156" t="s">
        <v>197</v>
      </c>
      <c r="MVZ41" s="147"/>
      <c r="MWA41" s="148"/>
      <c r="MWB41" s="149"/>
      <c r="MWG41" s="156" t="s">
        <v>197</v>
      </c>
      <c r="MWH41" s="147"/>
      <c r="MWI41" s="148"/>
      <c r="MWJ41" s="149"/>
      <c r="MWO41" s="156" t="s">
        <v>197</v>
      </c>
      <c r="MWP41" s="147"/>
      <c r="MWQ41" s="148"/>
      <c r="MWR41" s="149"/>
      <c r="MWW41" s="156" t="s">
        <v>197</v>
      </c>
      <c r="MWX41" s="147"/>
      <c r="MWY41" s="148"/>
      <c r="MWZ41" s="149"/>
      <c r="MXE41" s="156" t="s">
        <v>197</v>
      </c>
      <c r="MXF41" s="147"/>
      <c r="MXG41" s="148"/>
      <c r="MXH41" s="149"/>
      <c r="MXM41" s="156" t="s">
        <v>197</v>
      </c>
      <c r="MXN41" s="147"/>
      <c r="MXO41" s="148"/>
      <c r="MXP41" s="149"/>
      <c r="MXU41" s="156" t="s">
        <v>197</v>
      </c>
      <c r="MXV41" s="147"/>
      <c r="MXW41" s="148"/>
      <c r="MXX41" s="149"/>
      <c r="MYC41" s="156" t="s">
        <v>197</v>
      </c>
      <c r="MYD41" s="147"/>
      <c r="MYE41" s="148"/>
      <c r="MYF41" s="149"/>
      <c r="MYK41" s="156" t="s">
        <v>197</v>
      </c>
      <c r="MYL41" s="147"/>
      <c r="MYM41" s="148"/>
      <c r="MYN41" s="149"/>
      <c r="MYS41" s="156" t="s">
        <v>197</v>
      </c>
      <c r="MYT41" s="147"/>
      <c r="MYU41" s="148"/>
      <c r="MYV41" s="149"/>
      <c r="MZA41" s="156" t="s">
        <v>197</v>
      </c>
      <c r="MZB41" s="147"/>
      <c r="MZC41" s="148"/>
      <c r="MZD41" s="149"/>
      <c r="MZI41" s="156" t="s">
        <v>197</v>
      </c>
      <c r="MZJ41" s="147"/>
      <c r="MZK41" s="148"/>
      <c r="MZL41" s="149"/>
      <c r="MZQ41" s="156" t="s">
        <v>197</v>
      </c>
      <c r="MZR41" s="147"/>
      <c r="MZS41" s="148"/>
      <c r="MZT41" s="149"/>
      <c r="MZY41" s="156" t="s">
        <v>197</v>
      </c>
      <c r="MZZ41" s="147"/>
      <c r="NAA41" s="148"/>
      <c r="NAB41" s="149"/>
      <c r="NAG41" s="156" t="s">
        <v>197</v>
      </c>
      <c r="NAH41" s="147"/>
      <c r="NAI41" s="148"/>
      <c r="NAJ41" s="149"/>
      <c r="NAO41" s="156" t="s">
        <v>197</v>
      </c>
      <c r="NAP41" s="147"/>
      <c r="NAQ41" s="148"/>
      <c r="NAR41" s="149"/>
      <c r="NAW41" s="156" t="s">
        <v>197</v>
      </c>
      <c r="NAX41" s="147"/>
      <c r="NAY41" s="148"/>
      <c r="NAZ41" s="149"/>
      <c r="NBE41" s="156" t="s">
        <v>197</v>
      </c>
      <c r="NBF41" s="147"/>
      <c r="NBG41" s="148"/>
      <c r="NBH41" s="149"/>
      <c r="NBM41" s="156" t="s">
        <v>197</v>
      </c>
      <c r="NBN41" s="147"/>
      <c r="NBO41" s="148"/>
      <c r="NBP41" s="149"/>
      <c r="NBU41" s="156" t="s">
        <v>197</v>
      </c>
      <c r="NBV41" s="147"/>
      <c r="NBW41" s="148"/>
      <c r="NBX41" s="149"/>
      <c r="NCC41" s="156" t="s">
        <v>197</v>
      </c>
      <c r="NCD41" s="147"/>
      <c r="NCE41" s="148"/>
      <c r="NCF41" s="149"/>
      <c r="NCK41" s="156" t="s">
        <v>197</v>
      </c>
      <c r="NCL41" s="147"/>
      <c r="NCM41" s="148"/>
      <c r="NCN41" s="149"/>
      <c r="NCS41" s="156" t="s">
        <v>197</v>
      </c>
      <c r="NCT41" s="147"/>
      <c r="NCU41" s="148"/>
      <c r="NCV41" s="149"/>
      <c r="NDA41" s="156" t="s">
        <v>197</v>
      </c>
      <c r="NDB41" s="147"/>
      <c r="NDC41" s="148"/>
      <c r="NDD41" s="149"/>
      <c r="NDI41" s="156" t="s">
        <v>197</v>
      </c>
      <c r="NDJ41" s="147"/>
      <c r="NDK41" s="148"/>
      <c r="NDL41" s="149"/>
      <c r="NDQ41" s="156" t="s">
        <v>197</v>
      </c>
      <c r="NDR41" s="147"/>
      <c r="NDS41" s="148"/>
      <c r="NDT41" s="149"/>
      <c r="NDY41" s="156" t="s">
        <v>197</v>
      </c>
      <c r="NDZ41" s="147"/>
      <c r="NEA41" s="148"/>
      <c r="NEB41" s="149"/>
      <c r="NEG41" s="156" t="s">
        <v>197</v>
      </c>
      <c r="NEH41" s="147"/>
      <c r="NEI41" s="148"/>
      <c r="NEJ41" s="149"/>
      <c r="NEO41" s="156" t="s">
        <v>197</v>
      </c>
      <c r="NEP41" s="147"/>
      <c r="NEQ41" s="148"/>
      <c r="NER41" s="149"/>
      <c r="NEW41" s="156" t="s">
        <v>197</v>
      </c>
      <c r="NEX41" s="147"/>
      <c r="NEY41" s="148"/>
      <c r="NEZ41" s="149"/>
      <c r="NFE41" s="156" t="s">
        <v>197</v>
      </c>
      <c r="NFF41" s="147"/>
      <c r="NFG41" s="148"/>
      <c r="NFH41" s="149"/>
      <c r="NFM41" s="156" t="s">
        <v>197</v>
      </c>
      <c r="NFN41" s="147"/>
      <c r="NFO41" s="148"/>
      <c r="NFP41" s="149"/>
      <c r="NFU41" s="156" t="s">
        <v>197</v>
      </c>
      <c r="NFV41" s="147"/>
      <c r="NFW41" s="148"/>
      <c r="NFX41" s="149"/>
      <c r="NGC41" s="156" t="s">
        <v>197</v>
      </c>
      <c r="NGD41" s="147"/>
      <c r="NGE41" s="148"/>
      <c r="NGF41" s="149"/>
      <c r="NGK41" s="156" t="s">
        <v>197</v>
      </c>
      <c r="NGL41" s="147"/>
      <c r="NGM41" s="148"/>
      <c r="NGN41" s="149"/>
      <c r="NGS41" s="156" t="s">
        <v>197</v>
      </c>
      <c r="NGT41" s="147"/>
      <c r="NGU41" s="148"/>
      <c r="NGV41" s="149"/>
      <c r="NHA41" s="156" t="s">
        <v>197</v>
      </c>
      <c r="NHB41" s="147"/>
      <c r="NHC41" s="148"/>
      <c r="NHD41" s="149"/>
      <c r="NHI41" s="156" t="s">
        <v>197</v>
      </c>
      <c r="NHJ41" s="147"/>
      <c r="NHK41" s="148"/>
      <c r="NHL41" s="149"/>
      <c r="NHQ41" s="156" t="s">
        <v>197</v>
      </c>
      <c r="NHR41" s="147"/>
      <c r="NHS41" s="148"/>
      <c r="NHT41" s="149"/>
      <c r="NHY41" s="156" t="s">
        <v>197</v>
      </c>
      <c r="NHZ41" s="147"/>
      <c r="NIA41" s="148"/>
      <c r="NIB41" s="149"/>
      <c r="NIG41" s="156" t="s">
        <v>197</v>
      </c>
      <c r="NIH41" s="147"/>
      <c r="NII41" s="148"/>
      <c r="NIJ41" s="149"/>
      <c r="NIO41" s="156" t="s">
        <v>197</v>
      </c>
      <c r="NIP41" s="147"/>
      <c r="NIQ41" s="148"/>
      <c r="NIR41" s="149"/>
      <c r="NIW41" s="156" t="s">
        <v>197</v>
      </c>
      <c r="NIX41" s="147"/>
      <c r="NIY41" s="148"/>
      <c r="NIZ41" s="149"/>
      <c r="NJE41" s="156" t="s">
        <v>197</v>
      </c>
      <c r="NJF41" s="147"/>
      <c r="NJG41" s="148"/>
      <c r="NJH41" s="149"/>
      <c r="NJM41" s="156" t="s">
        <v>197</v>
      </c>
      <c r="NJN41" s="147"/>
      <c r="NJO41" s="148"/>
      <c r="NJP41" s="149"/>
      <c r="NJU41" s="156" t="s">
        <v>197</v>
      </c>
      <c r="NJV41" s="147"/>
      <c r="NJW41" s="148"/>
      <c r="NJX41" s="149"/>
      <c r="NKC41" s="156" t="s">
        <v>197</v>
      </c>
      <c r="NKD41" s="147"/>
      <c r="NKE41" s="148"/>
      <c r="NKF41" s="149"/>
      <c r="NKK41" s="156" t="s">
        <v>197</v>
      </c>
      <c r="NKL41" s="147"/>
      <c r="NKM41" s="148"/>
      <c r="NKN41" s="149"/>
      <c r="NKS41" s="156" t="s">
        <v>197</v>
      </c>
      <c r="NKT41" s="147"/>
      <c r="NKU41" s="148"/>
      <c r="NKV41" s="149"/>
      <c r="NLA41" s="156" t="s">
        <v>197</v>
      </c>
      <c r="NLB41" s="147"/>
      <c r="NLC41" s="148"/>
      <c r="NLD41" s="149"/>
      <c r="NLI41" s="156" t="s">
        <v>197</v>
      </c>
      <c r="NLJ41" s="147"/>
      <c r="NLK41" s="148"/>
      <c r="NLL41" s="149"/>
      <c r="NLQ41" s="156" t="s">
        <v>197</v>
      </c>
      <c r="NLR41" s="147"/>
      <c r="NLS41" s="148"/>
      <c r="NLT41" s="149"/>
      <c r="NLY41" s="156" t="s">
        <v>197</v>
      </c>
      <c r="NLZ41" s="147"/>
      <c r="NMA41" s="148"/>
      <c r="NMB41" s="149"/>
      <c r="NMG41" s="156" t="s">
        <v>197</v>
      </c>
      <c r="NMH41" s="147"/>
      <c r="NMI41" s="148"/>
      <c r="NMJ41" s="149"/>
      <c r="NMO41" s="156" t="s">
        <v>197</v>
      </c>
      <c r="NMP41" s="147"/>
      <c r="NMQ41" s="148"/>
      <c r="NMR41" s="149"/>
      <c r="NMW41" s="156" t="s">
        <v>197</v>
      </c>
      <c r="NMX41" s="147"/>
      <c r="NMY41" s="148"/>
      <c r="NMZ41" s="149"/>
      <c r="NNE41" s="156" t="s">
        <v>197</v>
      </c>
      <c r="NNF41" s="147"/>
      <c r="NNG41" s="148"/>
      <c r="NNH41" s="149"/>
      <c r="NNM41" s="156" t="s">
        <v>197</v>
      </c>
      <c r="NNN41" s="147"/>
      <c r="NNO41" s="148"/>
      <c r="NNP41" s="149"/>
      <c r="NNU41" s="156" t="s">
        <v>197</v>
      </c>
      <c r="NNV41" s="147"/>
      <c r="NNW41" s="148"/>
      <c r="NNX41" s="149"/>
      <c r="NOC41" s="156" t="s">
        <v>197</v>
      </c>
      <c r="NOD41" s="147"/>
      <c r="NOE41" s="148"/>
      <c r="NOF41" s="149"/>
      <c r="NOK41" s="156" t="s">
        <v>197</v>
      </c>
      <c r="NOL41" s="147"/>
      <c r="NOM41" s="148"/>
      <c r="NON41" s="149"/>
      <c r="NOS41" s="156" t="s">
        <v>197</v>
      </c>
      <c r="NOT41" s="147"/>
      <c r="NOU41" s="148"/>
      <c r="NOV41" s="149"/>
      <c r="NPA41" s="156" t="s">
        <v>197</v>
      </c>
      <c r="NPB41" s="147"/>
      <c r="NPC41" s="148"/>
      <c r="NPD41" s="149"/>
      <c r="NPI41" s="156" t="s">
        <v>197</v>
      </c>
      <c r="NPJ41" s="147"/>
      <c r="NPK41" s="148"/>
      <c r="NPL41" s="149"/>
      <c r="NPQ41" s="156" t="s">
        <v>197</v>
      </c>
      <c r="NPR41" s="147"/>
      <c r="NPS41" s="148"/>
      <c r="NPT41" s="149"/>
      <c r="NPY41" s="156" t="s">
        <v>197</v>
      </c>
      <c r="NPZ41" s="147"/>
      <c r="NQA41" s="148"/>
      <c r="NQB41" s="149"/>
      <c r="NQG41" s="156" t="s">
        <v>197</v>
      </c>
      <c r="NQH41" s="147"/>
      <c r="NQI41" s="148"/>
      <c r="NQJ41" s="149"/>
      <c r="NQO41" s="156" t="s">
        <v>197</v>
      </c>
      <c r="NQP41" s="147"/>
      <c r="NQQ41" s="148"/>
      <c r="NQR41" s="149"/>
      <c r="NQW41" s="156" t="s">
        <v>197</v>
      </c>
      <c r="NQX41" s="147"/>
      <c r="NQY41" s="148"/>
      <c r="NQZ41" s="149"/>
      <c r="NRE41" s="156" t="s">
        <v>197</v>
      </c>
      <c r="NRF41" s="147"/>
      <c r="NRG41" s="148"/>
      <c r="NRH41" s="149"/>
      <c r="NRM41" s="156" t="s">
        <v>197</v>
      </c>
      <c r="NRN41" s="147"/>
      <c r="NRO41" s="148"/>
      <c r="NRP41" s="149"/>
      <c r="NRU41" s="156" t="s">
        <v>197</v>
      </c>
      <c r="NRV41" s="147"/>
      <c r="NRW41" s="148"/>
      <c r="NRX41" s="149"/>
      <c r="NSC41" s="156" t="s">
        <v>197</v>
      </c>
      <c r="NSD41" s="147"/>
      <c r="NSE41" s="148"/>
      <c r="NSF41" s="149"/>
      <c r="NSK41" s="156" t="s">
        <v>197</v>
      </c>
      <c r="NSL41" s="147"/>
      <c r="NSM41" s="148"/>
      <c r="NSN41" s="149"/>
      <c r="NSS41" s="156" t="s">
        <v>197</v>
      </c>
      <c r="NST41" s="147"/>
      <c r="NSU41" s="148"/>
      <c r="NSV41" s="149"/>
      <c r="NTA41" s="156" t="s">
        <v>197</v>
      </c>
      <c r="NTB41" s="147"/>
      <c r="NTC41" s="148"/>
      <c r="NTD41" s="149"/>
      <c r="NTI41" s="156" t="s">
        <v>197</v>
      </c>
      <c r="NTJ41" s="147"/>
      <c r="NTK41" s="148"/>
      <c r="NTL41" s="149"/>
      <c r="NTQ41" s="156" t="s">
        <v>197</v>
      </c>
      <c r="NTR41" s="147"/>
      <c r="NTS41" s="148"/>
      <c r="NTT41" s="149"/>
      <c r="NTY41" s="156" t="s">
        <v>197</v>
      </c>
      <c r="NTZ41" s="147"/>
      <c r="NUA41" s="148"/>
      <c r="NUB41" s="149"/>
      <c r="NUG41" s="156" t="s">
        <v>197</v>
      </c>
      <c r="NUH41" s="147"/>
      <c r="NUI41" s="148"/>
      <c r="NUJ41" s="149"/>
      <c r="NUO41" s="156" t="s">
        <v>197</v>
      </c>
      <c r="NUP41" s="147"/>
      <c r="NUQ41" s="148"/>
      <c r="NUR41" s="149"/>
      <c r="NUW41" s="156" t="s">
        <v>197</v>
      </c>
      <c r="NUX41" s="147"/>
      <c r="NUY41" s="148"/>
      <c r="NUZ41" s="149"/>
      <c r="NVE41" s="156" t="s">
        <v>197</v>
      </c>
      <c r="NVF41" s="147"/>
      <c r="NVG41" s="148"/>
      <c r="NVH41" s="149"/>
      <c r="NVM41" s="156" t="s">
        <v>197</v>
      </c>
      <c r="NVN41" s="147"/>
      <c r="NVO41" s="148"/>
      <c r="NVP41" s="149"/>
      <c r="NVU41" s="156" t="s">
        <v>197</v>
      </c>
      <c r="NVV41" s="147"/>
      <c r="NVW41" s="148"/>
      <c r="NVX41" s="149"/>
      <c r="NWC41" s="156" t="s">
        <v>197</v>
      </c>
      <c r="NWD41" s="147"/>
      <c r="NWE41" s="148"/>
      <c r="NWF41" s="149"/>
      <c r="NWK41" s="156" t="s">
        <v>197</v>
      </c>
      <c r="NWL41" s="147"/>
      <c r="NWM41" s="148"/>
      <c r="NWN41" s="149"/>
      <c r="NWS41" s="156" t="s">
        <v>197</v>
      </c>
      <c r="NWT41" s="147"/>
      <c r="NWU41" s="148"/>
      <c r="NWV41" s="149"/>
      <c r="NXA41" s="156" t="s">
        <v>197</v>
      </c>
      <c r="NXB41" s="147"/>
      <c r="NXC41" s="148"/>
      <c r="NXD41" s="149"/>
      <c r="NXI41" s="156" t="s">
        <v>197</v>
      </c>
      <c r="NXJ41" s="147"/>
      <c r="NXK41" s="148"/>
      <c r="NXL41" s="149"/>
      <c r="NXQ41" s="156" t="s">
        <v>197</v>
      </c>
      <c r="NXR41" s="147"/>
      <c r="NXS41" s="148"/>
      <c r="NXT41" s="149"/>
      <c r="NXY41" s="156" t="s">
        <v>197</v>
      </c>
      <c r="NXZ41" s="147"/>
      <c r="NYA41" s="148"/>
      <c r="NYB41" s="149"/>
      <c r="NYG41" s="156" t="s">
        <v>197</v>
      </c>
      <c r="NYH41" s="147"/>
      <c r="NYI41" s="148"/>
      <c r="NYJ41" s="149"/>
      <c r="NYO41" s="156" t="s">
        <v>197</v>
      </c>
      <c r="NYP41" s="147"/>
      <c r="NYQ41" s="148"/>
      <c r="NYR41" s="149"/>
      <c r="NYW41" s="156" t="s">
        <v>197</v>
      </c>
      <c r="NYX41" s="147"/>
      <c r="NYY41" s="148"/>
      <c r="NYZ41" s="149"/>
      <c r="NZE41" s="156" t="s">
        <v>197</v>
      </c>
      <c r="NZF41" s="147"/>
      <c r="NZG41" s="148"/>
      <c r="NZH41" s="149"/>
      <c r="NZM41" s="156" t="s">
        <v>197</v>
      </c>
      <c r="NZN41" s="147"/>
      <c r="NZO41" s="148"/>
      <c r="NZP41" s="149"/>
      <c r="NZU41" s="156" t="s">
        <v>197</v>
      </c>
      <c r="NZV41" s="147"/>
      <c r="NZW41" s="148"/>
      <c r="NZX41" s="149"/>
      <c r="OAC41" s="156" t="s">
        <v>197</v>
      </c>
      <c r="OAD41" s="147"/>
      <c r="OAE41" s="148"/>
      <c r="OAF41" s="149"/>
      <c r="OAK41" s="156" t="s">
        <v>197</v>
      </c>
      <c r="OAL41" s="147"/>
      <c r="OAM41" s="148"/>
      <c r="OAN41" s="149"/>
      <c r="OAS41" s="156" t="s">
        <v>197</v>
      </c>
      <c r="OAT41" s="147"/>
      <c r="OAU41" s="148"/>
      <c r="OAV41" s="149"/>
      <c r="OBA41" s="156" t="s">
        <v>197</v>
      </c>
      <c r="OBB41" s="147"/>
      <c r="OBC41" s="148"/>
      <c r="OBD41" s="149"/>
      <c r="OBI41" s="156" t="s">
        <v>197</v>
      </c>
      <c r="OBJ41" s="147"/>
      <c r="OBK41" s="148"/>
      <c r="OBL41" s="149"/>
      <c r="OBQ41" s="156" t="s">
        <v>197</v>
      </c>
      <c r="OBR41" s="147"/>
      <c r="OBS41" s="148"/>
      <c r="OBT41" s="149"/>
      <c r="OBY41" s="156" t="s">
        <v>197</v>
      </c>
      <c r="OBZ41" s="147"/>
      <c r="OCA41" s="148"/>
      <c r="OCB41" s="149"/>
      <c r="OCG41" s="156" t="s">
        <v>197</v>
      </c>
      <c r="OCH41" s="147"/>
      <c r="OCI41" s="148"/>
      <c r="OCJ41" s="149"/>
      <c r="OCO41" s="156" t="s">
        <v>197</v>
      </c>
      <c r="OCP41" s="147"/>
      <c r="OCQ41" s="148"/>
      <c r="OCR41" s="149"/>
      <c r="OCW41" s="156" t="s">
        <v>197</v>
      </c>
      <c r="OCX41" s="147"/>
      <c r="OCY41" s="148"/>
      <c r="OCZ41" s="149"/>
      <c r="ODE41" s="156" t="s">
        <v>197</v>
      </c>
      <c r="ODF41" s="147"/>
      <c r="ODG41" s="148"/>
      <c r="ODH41" s="149"/>
      <c r="ODM41" s="156" t="s">
        <v>197</v>
      </c>
      <c r="ODN41" s="147"/>
      <c r="ODO41" s="148"/>
      <c r="ODP41" s="149"/>
      <c r="ODU41" s="156" t="s">
        <v>197</v>
      </c>
      <c r="ODV41" s="147"/>
      <c r="ODW41" s="148"/>
      <c r="ODX41" s="149"/>
      <c r="OEC41" s="156" t="s">
        <v>197</v>
      </c>
      <c r="OED41" s="147"/>
      <c r="OEE41" s="148"/>
      <c r="OEF41" s="149"/>
      <c r="OEK41" s="156" t="s">
        <v>197</v>
      </c>
      <c r="OEL41" s="147"/>
      <c r="OEM41" s="148"/>
      <c r="OEN41" s="149"/>
      <c r="OES41" s="156" t="s">
        <v>197</v>
      </c>
      <c r="OET41" s="147"/>
      <c r="OEU41" s="148"/>
      <c r="OEV41" s="149"/>
      <c r="OFA41" s="156" t="s">
        <v>197</v>
      </c>
      <c r="OFB41" s="147"/>
      <c r="OFC41" s="148"/>
      <c r="OFD41" s="149"/>
      <c r="OFI41" s="156" t="s">
        <v>197</v>
      </c>
      <c r="OFJ41" s="147"/>
      <c r="OFK41" s="148"/>
      <c r="OFL41" s="149"/>
      <c r="OFQ41" s="156" t="s">
        <v>197</v>
      </c>
      <c r="OFR41" s="147"/>
      <c r="OFS41" s="148"/>
      <c r="OFT41" s="149"/>
      <c r="OFY41" s="156" t="s">
        <v>197</v>
      </c>
      <c r="OFZ41" s="147"/>
      <c r="OGA41" s="148"/>
      <c r="OGB41" s="149"/>
      <c r="OGG41" s="156" t="s">
        <v>197</v>
      </c>
      <c r="OGH41" s="147"/>
      <c r="OGI41" s="148"/>
      <c r="OGJ41" s="149"/>
      <c r="OGO41" s="156" t="s">
        <v>197</v>
      </c>
      <c r="OGP41" s="147"/>
      <c r="OGQ41" s="148"/>
      <c r="OGR41" s="149"/>
      <c r="OGW41" s="156" t="s">
        <v>197</v>
      </c>
      <c r="OGX41" s="147"/>
      <c r="OGY41" s="148"/>
      <c r="OGZ41" s="149"/>
      <c r="OHE41" s="156" t="s">
        <v>197</v>
      </c>
      <c r="OHF41" s="147"/>
      <c r="OHG41" s="148"/>
      <c r="OHH41" s="149"/>
      <c r="OHM41" s="156" t="s">
        <v>197</v>
      </c>
      <c r="OHN41" s="147"/>
      <c r="OHO41" s="148"/>
      <c r="OHP41" s="149"/>
      <c r="OHU41" s="156" t="s">
        <v>197</v>
      </c>
      <c r="OHV41" s="147"/>
      <c r="OHW41" s="148"/>
      <c r="OHX41" s="149"/>
      <c r="OIC41" s="156" t="s">
        <v>197</v>
      </c>
      <c r="OID41" s="147"/>
      <c r="OIE41" s="148"/>
      <c r="OIF41" s="149"/>
      <c r="OIK41" s="156" t="s">
        <v>197</v>
      </c>
      <c r="OIL41" s="147"/>
      <c r="OIM41" s="148"/>
      <c r="OIN41" s="149"/>
      <c r="OIS41" s="156" t="s">
        <v>197</v>
      </c>
      <c r="OIT41" s="147"/>
      <c r="OIU41" s="148"/>
      <c r="OIV41" s="149"/>
      <c r="OJA41" s="156" t="s">
        <v>197</v>
      </c>
      <c r="OJB41" s="147"/>
      <c r="OJC41" s="148"/>
      <c r="OJD41" s="149"/>
      <c r="OJI41" s="156" t="s">
        <v>197</v>
      </c>
      <c r="OJJ41" s="147"/>
      <c r="OJK41" s="148"/>
      <c r="OJL41" s="149"/>
      <c r="OJQ41" s="156" t="s">
        <v>197</v>
      </c>
      <c r="OJR41" s="147"/>
      <c r="OJS41" s="148"/>
      <c r="OJT41" s="149"/>
      <c r="OJY41" s="156" t="s">
        <v>197</v>
      </c>
      <c r="OJZ41" s="147"/>
      <c r="OKA41" s="148"/>
      <c r="OKB41" s="149"/>
      <c r="OKG41" s="156" t="s">
        <v>197</v>
      </c>
      <c r="OKH41" s="147"/>
      <c r="OKI41" s="148"/>
      <c r="OKJ41" s="149"/>
      <c r="OKO41" s="156" t="s">
        <v>197</v>
      </c>
      <c r="OKP41" s="147"/>
      <c r="OKQ41" s="148"/>
      <c r="OKR41" s="149"/>
      <c r="OKW41" s="156" t="s">
        <v>197</v>
      </c>
      <c r="OKX41" s="147"/>
      <c r="OKY41" s="148"/>
      <c r="OKZ41" s="149"/>
      <c r="OLE41" s="156" t="s">
        <v>197</v>
      </c>
      <c r="OLF41" s="147"/>
      <c r="OLG41" s="148"/>
      <c r="OLH41" s="149"/>
      <c r="OLM41" s="156" t="s">
        <v>197</v>
      </c>
      <c r="OLN41" s="147"/>
      <c r="OLO41" s="148"/>
      <c r="OLP41" s="149"/>
      <c r="OLU41" s="156" t="s">
        <v>197</v>
      </c>
      <c r="OLV41" s="147"/>
      <c r="OLW41" s="148"/>
      <c r="OLX41" s="149"/>
      <c r="OMC41" s="156" t="s">
        <v>197</v>
      </c>
      <c r="OMD41" s="147"/>
      <c r="OME41" s="148"/>
      <c r="OMF41" s="149"/>
      <c r="OMK41" s="156" t="s">
        <v>197</v>
      </c>
      <c r="OML41" s="147"/>
      <c r="OMM41" s="148"/>
      <c r="OMN41" s="149"/>
      <c r="OMS41" s="156" t="s">
        <v>197</v>
      </c>
      <c r="OMT41" s="147"/>
      <c r="OMU41" s="148"/>
      <c r="OMV41" s="149"/>
      <c r="ONA41" s="156" t="s">
        <v>197</v>
      </c>
      <c r="ONB41" s="147"/>
      <c r="ONC41" s="148"/>
      <c r="OND41" s="149"/>
      <c r="ONI41" s="156" t="s">
        <v>197</v>
      </c>
      <c r="ONJ41" s="147"/>
      <c r="ONK41" s="148"/>
      <c r="ONL41" s="149"/>
      <c r="ONQ41" s="156" t="s">
        <v>197</v>
      </c>
      <c r="ONR41" s="147"/>
      <c r="ONS41" s="148"/>
      <c r="ONT41" s="149"/>
      <c r="ONY41" s="156" t="s">
        <v>197</v>
      </c>
      <c r="ONZ41" s="147"/>
      <c r="OOA41" s="148"/>
      <c r="OOB41" s="149"/>
      <c r="OOG41" s="156" t="s">
        <v>197</v>
      </c>
      <c r="OOH41" s="147"/>
      <c r="OOI41" s="148"/>
      <c r="OOJ41" s="149"/>
      <c r="OOO41" s="156" t="s">
        <v>197</v>
      </c>
      <c r="OOP41" s="147"/>
      <c r="OOQ41" s="148"/>
      <c r="OOR41" s="149"/>
      <c r="OOW41" s="156" t="s">
        <v>197</v>
      </c>
      <c r="OOX41" s="147"/>
      <c r="OOY41" s="148"/>
      <c r="OOZ41" s="149"/>
      <c r="OPE41" s="156" t="s">
        <v>197</v>
      </c>
      <c r="OPF41" s="147"/>
      <c r="OPG41" s="148"/>
      <c r="OPH41" s="149"/>
      <c r="OPM41" s="156" t="s">
        <v>197</v>
      </c>
      <c r="OPN41" s="147"/>
      <c r="OPO41" s="148"/>
      <c r="OPP41" s="149"/>
      <c r="OPU41" s="156" t="s">
        <v>197</v>
      </c>
      <c r="OPV41" s="147"/>
      <c r="OPW41" s="148"/>
      <c r="OPX41" s="149"/>
      <c r="OQC41" s="156" t="s">
        <v>197</v>
      </c>
      <c r="OQD41" s="147"/>
      <c r="OQE41" s="148"/>
      <c r="OQF41" s="149"/>
      <c r="OQK41" s="156" t="s">
        <v>197</v>
      </c>
      <c r="OQL41" s="147"/>
      <c r="OQM41" s="148"/>
      <c r="OQN41" s="149"/>
      <c r="OQS41" s="156" t="s">
        <v>197</v>
      </c>
      <c r="OQT41" s="147"/>
      <c r="OQU41" s="148"/>
      <c r="OQV41" s="149"/>
      <c r="ORA41" s="156" t="s">
        <v>197</v>
      </c>
      <c r="ORB41" s="147"/>
      <c r="ORC41" s="148"/>
      <c r="ORD41" s="149"/>
      <c r="ORI41" s="156" t="s">
        <v>197</v>
      </c>
      <c r="ORJ41" s="147"/>
      <c r="ORK41" s="148"/>
      <c r="ORL41" s="149"/>
      <c r="ORQ41" s="156" t="s">
        <v>197</v>
      </c>
      <c r="ORR41" s="147"/>
      <c r="ORS41" s="148"/>
      <c r="ORT41" s="149"/>
      <c r="ORY41" s="156" t="s">
        <v>197</v>
      </c>
      <c r="ORZ41" s="147"/>
      <c r="OSA41" s="148"/>
      <c r="OSB41" s="149"/>
      <c r="OSG41" s="156" t="s">
        <v>197</v>
      </c>
      <c r="OSH41" s="147"/>
      <c r="OSI41" s="148"/>
      <c r="OSJ41" s="149"/>
      <c r="OSO41" s="156" t="s">
        <v>197</v>
      </c>
      <c r="OSP41" s="147"/>
      <c r="OSQ41" s="148"/>
      <c r="OSR41" s="149"/>
      <c r="OSW41" s="156" t="s">
        <v>197</v>
      </c>
      <c r="OSX41" s="147"/>
      <c r="OSY41" s="148"/>
      <c r="OSZ41" s="149"/>
      <c r="OTE41" s="156" t="s">
        <v>197</v>
      </c>
      <c r="OTF41" s="147"/>
      <c r="OTG41" s="148"/>
      <c r="OTH41" s="149"/>
      <c r="OTM41" s="156" t="s">
        <v>197</v>
      </c>
      <c r="OTN41" s="147"/>
      <c r="OTO41" s="148"/>
      <c r="OTP41" s="149"/>
      <c r="OTU41" s="156" t="s">
        <v>197</v>
      </c>
      <c r="OTV41" s="147"/>
      <c r="OTW41" s="148"/>
      <c r="OTX41" s="149"/>
      <c r="OUC41" s="156" t="s">
        <v>197</v>
      </c>
      <c r="OUD41" s="147"/>
      <c r="OUE41" s="148"/>
      <c r="OUF41" s="149"/>
      <c r="OUK41" s="156" t="s">
        <v>197</v>
      </c>
      <c r="OUL41" s="147"/>
      <c r="OUM41" s="148"/>
      <c r="OUN41" s="149"/>
      <c r="OUS41" s="156" t="s">
        <v>197</v>
      </c>
      <c r="OUT41" s="147"/>
      <c r="OUU41" s="148"/>
      <c r="OUV41" s="149"/>
      <c r="OVA41" s="156" t="s">
        <v>197</v>
      </c>
      <c r="OVB41" s="147"/>
      <c r="OVC41" s="148"/>
      <c r="OVD41" s="149"/>
      <c r="OVI41" s="156" t="s">
        <v>197</v>
      </c>
      <c r="OVJ41" s="147"/>
      <c r="OVK41" s="148"/>
      <c r="OVL41" s="149"/>
      <c r="OVQ41" s="156" t="s">
        <v>197</v>
      </c>
      <c r="OVR41" s="147"/>
      <c r="OVS41" s="148"/>
      <c r="OVT41" s="149"/>
      <c r="OVY41" s="156" t="s">
        <v>197</v>
      </c>
      <c r="OVZ41" s="147"/>
      <c r="OWA41" s="148"/>
      <c r="OWB41" s="149"/>
      <c r="OWG41" s="156" t="s">
        <v>197</v>
      </c>
      <c r="OWH41" s="147"/>
      <c r="OWI41" s="148"/>
      <c r="OWJ41" s="149"/>
      <c r="OWO41" s="156" t="s">
        <v>197</v>
      </c>
      <c r="OWP41" s="147"/>
      <c r="OWQ41" s="148"/>
      <c r="OWR41" s="149"/>
      <c r="OWW41" s="156" t="s">
        <v>197</v>
      </c>
      <c r="OWX41" s="147"/>
      <c r="OWY41" s="148"/>
      <c r="OWZ41" s="149"/>
      <c r="OXE41" s="156" t="s">
        <v>197</v>
      </c>
      <c r="OXF41" s="147"/>
      <c r="OXG41" s="148"/>
      <c r="OXH41" s="149"/>
      <c r="OXM41" s="156" t="s">
        <v>197</v>
      </c>
      <c r="OXN41" s="147"/>
      <c r="OXO41" s="148"/>
      <c r="OXP41" s="149"/>
      <c r="OXU41" s="156" t="s">
        <v>197</v>
      </c>
      <c r="OXV41" s="147"/>
      <c r="OXW41" s="148"/>
      <c r="OXX41" s="149"/>
      <c r="OYC41" s="156" t="s">
        <v>197</v>
      </c>
      <c r="OYD41" s="147"/>
      <c r="OYE41" s="148"/>
      <c r="OYF41" s="149"/>
      <c r="OYK41" s="156" t="s">
        <v>197</v>
      </c>
      <c r="OYL41" s="147"/>
      <c r="OYM41" s="148"/>
      <c r="OYN41" s="149"/>
      <c r="OYS41" s="156" t="s">
        <v>197</v>
      </c>
      <c r="OYT41" s="147"/>
      <c r="OYU41" s="148"/>
      <c r="OYV41" s="149"/>
      <c r="OZA41" s="156" t="s">
        <v>197</v>
      </c>
      <c r="OZB41" s="147"/>
      <c r="OZC41" s="148"/>
      <c r="OZD41" s="149"/>
      <c r="OZI41" s="156" t="s">
        <v>197</v>
      </c>
      <c r="OZJ41" s="147"/>
      <c r="OZK41" s="148"/>
      <c r="OZL41" s="149"/>
      <c r="OZQ41" s="156" t="s">
        <v>197</v>
      </c>
      <c r="OZR41" s="147"/>
      <c r="OZS41" s="148"/>
      <c r="OZT41" s="149"/>
      <c r="OZY41" s="156" t="s">
        <v>197</v>
      </c>
      <c r="OZZ41" s="147"/>
      <c r="PAA41" s="148"/>
      <c r="PAB41" s="149"/>
      <c r="PAG41" s="156" t="s">
        <v>197</v>
      </c>
      <c r="PAH41" s="147"/>
      <c r="PAI41" s="148"/>
      <c r="PAJ41" s="149"/>
      <c r="PAO41" s="156" t="s">
        <v>197</v>
      </c>
      <c r="PAP41" s="147"/>
      <c r="PAQ41" s="148"/>
      <c r="PAR41" s="149"/>
      <c r="PAW41" s="156" t="s">
        <v>197</v>
      </c>
      <c r="PAX41" s="147"/>
      <c r="PAY41" s="148"/>
      <c r="PAZ41" s="149"/>
      <c r="PBE41" s="156" t="s">
        <v>197</v>
      </c>
      <c r="PBF41" s="147"/>
      <c r="PBG41" s="148"/>
      <c r="PBH41" s="149"/>
      <c r="PBM41" s="156" t="s">
        <v>197</v>
      </c>
      <c r="PBN41" s="147"/>
      <c r="PBO41" s="148"/>
      <c r="PBP41" s="149"/>
      <c r="PBU41" s="156" t="s">
        <v>197</v>
      </c>
      <c r="PBV41" s="147"/>
      <c r="PBW41" s="148"/>
      <c r="PBX41" s="149"/>
      <c r="PCC41" s="156" t="s">
        <v>197</v>
      </c>
      <c r="PCD41" s="147"/>
      <c r="PCE41" s="148"/>
      <c r="PCF41" s="149"/>
      <c r="PCK41" s="156" t="s">
        <v>197</v>
      </c>
      <c r="PCL41" s="147"/>
      <c r="PCM41" s="148"/>
      <c r="PCN41" s="149"/>
      <c r="PCS41" s="156" t="s">
        <v>197</v>
      </c>
      <c r="PCT41" s="147"/>
      <c r="PCU41" s="148"/>
      <c r="PCV41" s="149"/>
      <c r="PDA41" s="156" t="s">
        <v>197</v>
      </c>
      <c r="PDB41" s="147"/>
      <c r="PDC41" s="148"/>
      <c r="PDD41" s="149"/>
      <c r="PDI41" s="156" t="s">
        <v>197</v>
      </c>
      <c r="PDJ41" s="147"/>
      <c r="PDK41" s="148"/>
      <c r="PDL41" s="149"/>
      <c r="PDQ41" s="156" t="s">
        <v>197</v>
      </c>
      <c r="PDR41" s="147"/>
      <c r="PDS41" s="148"/>
      <c r="PDT41" s="149"/>
      <c r="PDY41" s="156" t="s">
        <v>197</v>
      </c>
      <c r="PDZ41" s="147"/>
      <c r="PEA41" s="148"/>
      <c r="PEB41" s="149"/>
      <c r="PEG41" s="156" t="s">
        <v>197</v>
      </c>
      <c r="PEH41" s="147"/>
      <c r="PEI41" s="148"/>
      <c r="PEJ41" s="149"/>
      <c r="PEO41" s="156" t="s">
        <v>197</v>
      </c>
      <c r="PEP41" s="147"/>
      <c r="PEQ41" s="148"/>
      <c r="PER41" s="149"/>
      <c r="PEW41" s="156" t="s">
        <v>197</v>
      </c>
      <c r="PEX41" s="147"/>
      <c r="PEY41" s="148"/>
      <c r="PEZ41" s="149"/>
      <c r="PFE41" s="156" t="s">
        <v>197</v>
      </c>
      <c r="PFF41" s="147"/>
      <c r="PFG41" s="148"/>
      <c r="PFH41" s="149"/>
      <c r="PFM41" s="156" t="s">
        <v>197</v>
      </c>
      <c r="PFN41" s="147"/>
      <c r="PFO41" s="148"/>
      <c r="PFP41" s="149"/>
      <c r="PFU41" s="156" t="s">
        <v>197</v>
      </c>
      <c r="PFV41" s="147"/>
      <c r="PFW41" s="148"/>
      <c r="PFX41" s="149"/>
      <c r="PGC41" s="156" t="s">
        <v>197</v>
      </c>
      <c r="PGD41" s="147"/>
      <c r="PGE41" s="148"/>
      <c r="PGF41" s="149"/>
      <c r="PGK41" s="156" t="s">
        <v>197</v>
      </c>
      <c r="PGL41" s="147"/>
      <c r="PGM41" s="148"/>
      <c r="PGN41" s="149"/>
      <c r="PGS41" s="156" t="s">
        <v>197</v>
      </c>
      <c r="PGT41" s="147"/>
      <c r="PGU41" s="148"/>
      <c r="PGV41" s="149"/>
      <c r="PHA41" s="156" t="s">
        <v>197</v>
      </c>
      <c r="PHB41" s="147"/>
      <c r="PHC41" s="148"/>
      <c r="PHD41" s="149"/>
      <c r="PHI41" s="156" t="s">
        <v>197</v>
      </c>
      <c r="PHJ41" s="147"/>
      <c r="PHK41" s="148"/>
      <c r="PHL41" s="149"/>
      <c r="PHQ41" s="156" t="s">
        <v>197</v>
      </c>
      <c r="PHR41" s="147"/>
      <c r="PHS41" s="148"/>
      <c r="PHT41" s="149"/>
      <c r="PHY41" s="156" t="s">
        <v>197</v>
      </c>
      <c r="PHZ41" s="147"/>
      <c r="PIA41" s="148"/>
      <c r="PIB41" s="149"/>
      <c r="PIG41" s="156" t="s">
        <v>197</v>
      </c>
      <c r="PIH41" s="147"/>
      <c r="PII41" s="148"/>
      <c r="PIJ41" s="149"/>
      <c r="PIO41" s="156" t="s">
        <v>197</v>
      </c>
      <c r="PIP41" s="147"/>
      <c r="PIQ41" s="148"/>
      <c r="PIR41" s="149"/>
      <c r="PIW41" s="156" t="s">
        <v>197</v>
      </c>
      <c r="PIX41" s="147"/>
      <c r="PIY41" s="148"/>
      <c r="PIZ41" s="149"/>
      <c r="PJE41" s="156" t="s">
        <v>197</v>
      </c>
      <c r="PJF41" s="147"/>
      <c r="PJG41" s="148"/>
      <c r="PJH41" s="149"/>
      <c r="PJM41" s="156" t="s">
        <v>197</v>
      </c>
      <c r="PJN41" s="147"/>
      <c r="PJO41" s="148"/>
      <c r="PJP41" s="149"/>
      <c r="PJU41" s="156" t="s">
        <v>197</v>
      </c>
      <c r="PJV41" s="147"/>
      <c r="PJW41" s="148"/>
      <c r="PJX41" s="149"/>
      <c r="PKC41" s="156" t="s">
        <v>197</v>
      </c>
      <c r="PKD41" s="147"/>
      <c r="PKE41" s="148"/>
      <c r="PKF41" s="149"/>
      <c r="PKK41" s="156" t="s">
        <v>197</v>
      </c>
      <c r="PKL41" s="147"/>
      <c r="PKM41" s="148"/>
      <c r="PKN41" s="149"/>
      <c r="PKS41" s="156" t="s">
        <v>197</v>
      </c>
      <c r="PKT41" s="147"/>
      <c r="PKU41" s="148"/>
      <c r="PKV41" s="149"/>
      <c r="PLA41" s="156" t="s">
        <v>197</v>
      </c>
      <c r="PLB41" s="147"/>
      <c r="PLC41" s="148"/>
      <c r="PLD41" s="149"/>
      <c r="PLI41" s="156" t="s">
        <v>197</v>
      </c>
      <c r="PLJ41" s="147"/>
      <c r="PLK41" s="148"/>
      <c r="PLL41" s="149"/>
      <c r="PLQ41" s="156" t="s">
        <v>197</v>
      </c>
      <c r="PLR41" s="147"/>
      <c r="PLS41" s="148"/>
      <c r="PLT41" s="149"/>
      <c r="PLY41" s="156" t="s">
        <v>197</v>
      </c>
      <c r="PLZ41" s="147"/>
      <c r="PMA41" s="148"/>
      <c r="PMB41" s="149"/>
      <c r="PMG41" s="156" t="s">
        <v>197</v>
      </c>
      <c r="PMH41" s="147"/>
      <c r="PMI41" s="148"/>
      <c r="PMJ41" s="149"/>
      <c r="PMO41" s="156" t="s">
        <v>197</v>
      </c>
      <c r="PMP41" s="147"/>
      <c r="PMQ41" s="148"/>
      <c r="PMR41" s="149"/>
      <c r="PMW41" s="156" t="s">
        <v>197</v>
      </c>
      <c r="PMX41" s="147"/>
      <c r="PMY41" s="148"/>
      <c r="PMZ41" s="149"/>
      <c r="PNE41" s="156" t="s">
        <v>197</v>
      </c>
      <c r="PNF41" s="147"/>
      <c r="PNG41" s="148"/>
      <c r="PNH41" s="149"/>
      <c r="PNM41" s="156" t="s">
        <v>197</v>
      </c>
      <c r="PNN41" s="147"/>
      <c r="PNO41" s="148"/>
      <c r="PNP41" s="149"/>
      <c r="PNU41" s="156" t="s">
        <v>197</v>
      </c>
      <c r="PNV41" s="147"/>
      <c r="PNW41" s="148"/>
      <c r="PNX41" s="149"/>
      <c r="POC41" s="156" t="s">
        <v>197</v>
      </c>
      <c r="POD41" s="147"/>
      <c r="POE41" s="148"/>
      <c r="POF41" s="149"/>
      <c r="POK41" s="156" t="s">
        <v>197</v>
      </c>
      <c r="POL41" s="147"/>
      <c r="POM41" s="148"/>
      <c r="PON41" s="149"/>
      <c r="POS41" s="156" t="s">
        <v>197</v>
      </c>
      <c r="POT41" s="147"/>
      <c r="POU41" s="148"/>
      <c r="POV41" s="149"/>
      <c r="PPA41" s="156" t="s">
        <v>197</v>
      </c>
      <c r="PPB41" s="147"/>
      <c r="PPC41" s="148"/>
      <c r="PPD41" s="149"/>
      <c r="PPI41" s="156" t="s">
        <v>197</v>
      </c>
      <c r="PPJ41" s="147"/>
      <c r="PPK41" s="148"/>
      <c r="PPL41" s="149"/>
      <c r="PPQ41" s="156" t="s">
        <v>197</v>
      </c>
      <c r="PPR41" s="147"/>
      <c r="PPS41" s="148"/>
      <c r="PPT41" s="149"/>
      <c r="PPY41" s="156" t="s">
        <v>197</v>
      </c>
      <c r="PPZ41" s="147"/>
      <c r="PQA41" s="148"/>
      <c r="PQB41" s="149"/>
      <c r="PQG41" s="156" t="s">
        <v>197</v>
      </c>
      <c r="PQH41" s="147"/>
      <c r="PQI41" s="148"/>
      <c r="PQJ41" s="149"/>
      <c r="PQO41" s="156" t="s">
        <v>197</v>
      </c>
      <c r="PQP41" s="147"/>
      <c r="PQQ41" s="148"/>
      <c r="PQR41" s="149"/>
      <c r="PQW41" s="156" t="s">
        <v>197</v>
      </c>
      <c r="PQX41" s="147"/>
      <c r="PQY41" s="148"/>
      <c r="PQZ41" s="149"/>
      <c r="PRE41" s="156" t="s">
        <v>197</v>
      </c>
      <c r="PRF41" s="147"/>
      <c r="PRG41" s="148"/>
      <c r="PRH41" s="149"/>
      <c r="PRM41" s="156" t="s">
        <v>197</v>
      </c>
      <c r="PRN41" s="147"/>
      <c r="PRO41" s="148"/>
      <c r="PRP41" s="149"/>
      <c r="PRU41" s="156" t="s">
        <v>197</v>
      </c>
      <c r="PRV41" s="147"/>
      <c r="PRW41" s="148"/>
      <c r="PRX41" s="149"/>
      <c r="PSC41" s="156" t="s">
        <v>197</v>
      </c>
      <c r="PSD41" s="147"/>
      <c r="PSE41" s="148"/>
      <c r="PSF41" s="149"/>
      <c r="PSK41" s="156" t="s">
        <v>197</v>
      </c>
      <c r="PSL41" s="147"/>
      <c r="PSM41" s="148"/>
      <c r="PSN41" s="149"/>
      <c r="PSS41" s="156" t="s">
        <v>197</v>
      </c>
      <c r="PST41" s="147"/>
      <c r="PSU41" s="148"/>
      <c r="PSV41" s="149"/>
      <c r="PTA41" s="156" t="s">
        <v>197</v>
      </c>
      <c r="PTB41" s="147"/>
      <c r="PTC41" s="148"/>
      <c r="PTD41" s="149"/>
      <c r="PTI41" s="156" t="s">
        <v>197</v>
      </c>
      <c r="PTJ41" s="147"/>
      <c r="PTK41" s="148"/>
      <c r="PTL41" s="149"/>
      <c r="PTQ41" s="156" t="s">
        <v>197</v>
      </c>
      <c r="PTR41" s="147"/>
      <c r="PTS41" s="148"/>
      <c r="PTT41" s="149"/>
      <c r="PTY41" s="156" t="s">
        <v>197</v>
      </c>
      <c r="PTZ41" s="147"/>
      <c r="PUA41" s="148"/>
      <c r="PUB41" s="149"/>
      <c r="PUG41" s="156" t="s">
        <v>197</v>
      </c>
      <c r="PUH41" s="147"/>
      <c r="PUI41" s="148"/>
      <c r="PUJ41" s="149"/>
      <c r="PUO41" s="156" t="s">
        <v>197</v>
      </c>
      <c r="PUP41" s="147"/>
      <c r="PUQ41" s="148"/>
      <c r="PUR41" s="149"/>
      <c r="PUW41" s="156" t="s">
        <v>197</v>
      </c>
      <c r="PUX41" s="147"/>
      <c r="PUY41" s="148"/>
      <c r="PUZ41" s="149"/>
      <c r="PVE41" s="156" t="s">
        <v>197</v>
      </c>
      <c r="PVF41" s="147"/>
      <c r="PVG41" s="148"/>
      <c r="PVH41" s="149"/>
      <c r="PVM41" s="156" t="s">
        <v>197</v>
      </c>
      <c r="PVN41" s="147"/>
      <c r="PVO41" s="148"/>
      <c r="PVP41" s="149"/>
      <c r="PVU41" s="156" t="s">
        <v>197</v>
      </c>
      <c r="PVV41" s="147"/>
      <c r="PVW41" s="148"/>
      <c r="PVX41" s="149"/>
      <c r="PWC41" s="156" t="s">
        <v>197</v>
      </c>
      <c r="PWD41" s="147"/>
      <c r="PWE41" s="148"/>
      <c r="PWF41" s="149"/>
      <c r="PWK41" s="156" t="s">
        <v>197</v>
      </c>
      <c r="PWL41" s="147"/>
      <c r="PWM41" s="148"/>
      <c r="PWN41" s="149"/>
      <c r="PWS41" s="156" t="s">
        <v>197</v>
      </c>
      <c r="PWT41" s="147"/>
      <c r="PWU41" s="148"/>
      <c r="PWV41" s="149"/>
      <c r="PXA41" s="156" t="s">
        <v>197</v>
      </c>
      <c r="PXB41" s="147"/>
      <c r="PXC41" s="148"/>
      <c r="PXD41" s="149"/>
      <c r="PXI41" s="156" t="s">
        <v>197</v>
      </c>
      <c r="PXJ41" s="147"/>
      <c r="PXK41" s="148"/>
      <c r="PXL41" s="149"/>
      <c r="PXQ41" s="156" t="s">
        <v>197</v>
      </c>
      <c r="PXR41" s="147"/>
      <c r="PXS41" s="148"/>
      <c r="PXT41" s="149"/>
      <c r="PXY41" s="156" t="s">
        <v>197</v>
      </c>
      <c r="PXZ41" s="147"/>
      <c r="PYA41" s="148"/>
      <c r="PYB41" s="149"/>
      <c r="PYG41" s="156" t="s">
        <v>197</v>
      </c>
      <c r="PYH41" s="147"/>
      <c r="PYI41" s="148"/>
      <c r="PYJ41" s="149"/>
      <c r="PYO41" s="156" t="s">
        <v>197</v>
      </c>
      <c r="PYP41" s="147"/>
      <c r="PYQ41" s="148"/>
      <c r="PYR41" s="149"/>
      <c r="PYW41" s="156" t="s">
        <v>197</v>
      </c>
      <c r="PYX41" s="147"/>
      <c r="PYY41" s="148"/>
      <c r="PYZ41" s="149"/>
      <c r="PZE41" s="156" t="s">
        <v>197</v>
      </c>
      <c r="PZF41" s="147"/>
      <c r="PZG41" s="148"/>
      <c r="PZH41" s="149"/>
      <c r="PZM41" s="156" t="s">
        <v>197</v>
      </c>
      <c r="PZN41" s="147"/>
      <c r="PZO41" s="148"/>
      <c r="PZP41" s="149"/>
      <c r="PZU41" s="156" t="s">
        <v>197</v>
      </c>
      <c r="PZV41" s="147"/>
      <c r="PZW41" s="148"/>
      <c r="PZX41" s="149"/>
      <c r="QAC41" s="156" t="s">
        <v>197</v>
      </c>
      <c r="QAD41" s="147"/>
      <c r="QAE41" s="148"/>
      <c r="QAF41" s="149"/>
      <c r="QAK41" s="156" t="s">
        <v>197</v>
      </c>
      <c r="QAL41" s="147"/>
      <c r="QAM41" s="148"/>
      <c r="QAN41" s="149"/>
      <c r="QAS41" s="156" t="s">
        <v>197</v>
      </c>
      <c r="QAT41" s="147"/>
      <c r="QAU41" s="148"/>
      <c r="QAV41" s="149"/>
      <c r="QBA41" s="156" t="s">
        <v>197</v>
      </c>
      <c r="QBB41" s="147"/>
      <c r="QBC41" s="148"/>
      <c r="QBD41" s="149"/>
      <c r="QBI41" s="156" t="s">
        <v>197</v>
      </c>
      <c r="QBJ41" s="147"/>
      <c r="QBK41" s="148"/>
      <c r="QBL41" s="149"/>
      <c r="QBQ41" s="156" t="s">
        <v>197</v>
      </c>
      <c r="QBR41" s="147"/>
      <c r="QBS41" s="148"/>
      <c r="QBT41" s="149"/>
      <c r="QBY41" s="156" t="s">
        <v>197</v>
      </c>
      <c r="QBZ41" s="147"/>
      <c r="QCA41" s="148"/>
      <c r="QCB41" s="149"/>
      <c r="QCG41" s="156" t="s">
        <v>197</v>
      </c>
      <c r="QCH41" s="147"/>
      <c r="QCI41" s="148"/>
      <c r="QCJ41" s="149"/>
      <c r="QCO41" s="156" t="s">
        <v>197</v>
      </c>
      <c r="QCP41" s="147"/>
      <c r="QCQ41" s="148"/>
      <c r="QCR41" s="149"/>
      <c r="QCW41" s="156" t="s">
        <v>197</v>
      </c>
      <c r="QCX41" s="147"/>
      <c r="QCY41" s="148"/>
      <c r="QCZ41" s="149"/>
      <c r="QDE41" s="156" t="s">
        <v>197</v>
      </c>
      <c r="QDF41" s="147"/>
      <c r="QDG41" s="148"/>
      <c r="QDH41" s="149"/>
      <c r="QDM41" s="156" t="s">
        <v>197</v>
      </c>
      <c r="QDN41" s="147"/>
      <c r="QDO41" s="148"/>
      <c r="QDP41" s="149"/>
      <c r="QDU41" s="156" t="s">
        <v>197</v>
      </c>
      <c r="QDV41" s="147"/>
      <c r="QDW41" s="148"/>
      <c r="QDX41" s="149"/>
      <c r="QEC41" s="156" t="s">
        <v>197</v>
      </c>
      <c r="QED41" s="147"/>
      <c r="QEE41" s="148"/>
      <c r="QEF41" s="149"/>
      <c r="QEK41" s="156" t="s">
        <v>197</v>
      </c>
      <c r="QEL41" s="147"/>
      <c r="QEM41" s="148"/>
      <c r="QEN41" s="149"/>
      <c r="QES41" s="156" t="s">
        <v>197</v>
      </c>
      <c r="QET41" s="147"/>
      <c r="QEU41" s="148"/>
      <c r="QEV41" s="149"/>
      <c r="QFA41" s="156" t="s">
        <v>197</v>
      </c>
      <c r="QFB41" s="147"/>
      <c r="QFC41" s="148"/>
      <c r="QFD41" s="149"/>
      <c r="QFI41" s="156" t="s">
        <v>197</v>
      </c>
      <c r="QFJ41" s="147"/>
      <c r="QFK41" s="148"/>
      <c r="QFL41" s="149"/>
      <c r="QFQ41" s="156" t="s">
        <v>197</v>
      </c>
      <c r="QFR41" s="147"/>
      <c r="QFS41" s="148"/>
      <c r="QFT41" s="149"/>
      <c r="QFY41" s="156" t="s">
        <v>197</v>
      </c>
      <c r="QFZ41" s="147"/>
      <c r="QGA41" s="148"/>
      <c r="QGB41" s="149"/>
      <c r="QGG41" s="156" t="s">
        <v>197</v>
      </c>
      <c r="QGH41" s="147"/>
      <c r="QGI41" s="148"/>
      <c r="QGJ41" s="149"/>
      <c r="QGO41" s="156" t="s">
        <v>197</v>
      </c>
      <c r="QGP41" s="147"/>
      <c r="QGQ41" s="148"/>
      <c r="QGR41" s="149"/>
      <c r="QGW41" s="156" t="s">
        <v>197</v>
      </c>
      <c r="QGX41" s="147"/>
      <c r="QGY41" s="148"/>
      <c r="QGZ41" s="149"/>
      <c r="QHE41" s="156" t="s">
        <v>197</v>
      </c>
      <c r="QHF41" s="147"/>
      <c r="QHG41" s="148"/>
      <c r="QHH41" s="149"/>
      <c r="QHM41" s="156" t="s">
        <v>197</v>
      </c>
      <c r="QHN41" s="147"/>
      <c r="QHO41" s="148"/>
      <c r="QHP41" s="149"/>
      <c r="QHU41" s="156" t="s">
        <v>197</v>
      </c>
      <c r="QHV41" s="147"/>
      <c r="QHW41" s="148"/>
      <c r="QHX41" s="149"/>
      <c r="QIC41" s="156" t="s">
        <v>197</v>
      </c>
      <c r="QID41" s="147"/>
      <c r="QIE41" s="148"/>
      <c r="QIF41" s="149"/>
      <c r="QIK41" s="156" t="s">
        <v>197</v>
      </c>
      <c r="QIL41" s="147"/>
      <c r="QIM41" s="148"/>
      <c r="QIN41" s="149"/>
      <c r="QIS41" s="156" t="s">
        <v>197</v>
      </c>
      <c r="QIT41" s="147"/>
      <c r="QIU41" s="148"/>
      <c r="QIV41" s="149"/>
      <c r="QJA41" s="156" t="s">
        <v>197</v>
      </c>
      <c r="QJB41" s="147"/>
      <c r="QJC41" s="148"/>
      <c r="QJD41" s="149"/>
      <c r="QJI41" s="156" t="s">
        <v>197</v>
      </c>
      <c r="QJJ41" s="147"/>
      <c r="QJK41" s="148"/>
      <c r="QJL41" s="149"/>
      <c r="QJQ41" s="156" t="s">
        <v>197</v>
      </c>
      <c r="QJR41" s="147"/>
      <c r="QJS41" s="148"/>
      <c r="QJT41" s="149"/>
      <c r="QJY41" s="156" t="s">
        <v>197</v>
      </c>
      <c r="QJZ41" s="147"/>
      <c r="QKA41" s="148"/>
      <c r="QKB41" s="149"/>
      <c r="QKG41" s="156" t="s">
        <v>197</v>
      </c>
      <c r="QKH41" s="147"/>
      <c r="QKI41" s="148"/>
      <c r="QKJ41" s="149"/>
      <c r="QKO41" s="156" t="s">
        <v>197</v>
      </c>
      <c r="QKP41" s="147"/>
      <c r="QKQ41" s="148"/>
      <c r="QKR41" s="149"/>
      <c r="QKW41" s="156" t="s">
        <v>197</v>
      </c>
      <c r="QKX41" s="147"/>
      <c r="QKY41" s="148"/>
      <c r="QKZ41" s="149"/>
      <c r="QLE41" s="156" t="s">
        <v>197</v>
      </c>
      <c r="QLF41" s="147"/>
      <c r="QLG41" s="148"/>
      <c r="QLH41" s="149"/>
      <c r="QLM41" s="156" t="s">
        <v>197</v>
      </c>
      <c r="QLN41" s="147"/>
      <c r="QLO41" s="148"/>
      <c r="QLP41" s="149"/>
      <c r="QLU41" s="156" t="s">
        <v>197</v>
      </c>
      <c r="QLV41" s="147"/>
      <c r="QLW41" s="148"/>
      <c r="QLX41" s="149"/>
      <c r="QMC41" s="156" t="s">
        <v>197</v>
      </c>
      <c r="QMD41" s="147"/>
      <c r="QME41" s="148"/>
      <c r="QMF41" s="149"/>
      <c r="QMK41" s="156" t="s">
        <v>197</v>
      </c>
      <c r="QML41" s="147"/>
      <c r="QMM41" s="148"/>
      <c r="QMN41" s="149"/>
      <c r="QMS41" s="156" t="s">
        <v>197</v>
      </c>
      <c r="QMT41" s="147"/>
      <c r="QMU41" s="148"/>
      <c r="QMV41" s="149"/>
      <c r="QNA41" s="156" t="s">
        <v>197</v>
      </c>
      <c r="QNB41" s="147"/>
      <c r="QNC41" s="148"/>
      <c r="QND41" s="149"/>
      <c r="QNI41" s="156" t="s">
        <v>197</v>
      </c>
      <c r="QNJ41" s="147"/>
      <c r="QNK41" s="148"/>
      <c r="QNL41" s="149"/>
      <c r="QNQ41" s="156" t="s">
        <v>197</v>
      </c>
      <c r="QNR41" s="147"/>
      <c r="QNS41" s="148"/>
      <c r="QNT41" s="149"/>
      <c r="QNY41" s="156" t="s">
        <v>197</v>
      </c>
      <c r="QNZ41" s="147"/>
      <c r="QOA41" s="148"/>
      <c r="QOB41" s="149"/>
      <c r="QOG41" s="156" t="s">
        <v>197</v>
      </c>
      <c r="QOH41" s="147"/>
      <c r="QOI41" s="148"/>
      <c r="QOJ41" s="149"/>
      <c r="QOO41" s="156" t="s">
        <v>197</v>
      </c>
      <c r="QOP41" s="147"/>
      <c r="QOQ41" s="148"/>
      <c r="QOR41" s="149"/>
      <c r="QOW41" s="156" t="s">
        <v>197</v>
      </c>
      <c r="QOX41" s="147"/>
      <c r="QOY41" s="148"/>
      <c r="QOZ41" s="149"/>
      <c r="QPE41" s="156" t="s">
        <v>197</v>
      </c>
      <c r="QPF41" s="147"/>
      <c r="QPG41" s="148"/>
      <c r="QPH41" s="149"/>
      <c r="QPM41" s="156" t="s">
        <v>197</v>
      </c>
      <c r="QPN41" s="147"/>
      <c r="QPO41" s="148"/>
      <c r="QPP41" s="149"/>
      <c r="QPU41" s="156" t="s">
        <v>197</v>
      </c>
      <c r="QPV41" s="147"/>
      <c r="QPW41" s="148"/>
      <c r="QPX41" s="149"/>
      <c r="QQC41" s="156" t="s">
        <v>197</v>
      </c>
      <c r="QQD41" s="147"/>
      <c r="QQE41" s="148"/>
      <c r="QQF41" s="149"/>
      <c r="QQK41" s="156" t="s">
        <v>197</v>
      </c>
      <c r="QQL41" s="147"/>
      <c r="QQM41" s="148"/>
      <c r="QQN41" s="149"/>
      <c r="QQS41" s="156" t="s">
        <v>197</v>
      </c>
      <c r="QQT41" s="147"/>
      <c r="QQU41" s="148"/>
      <c r="QQV41" s="149"/>
      <c r="QRA41" s="156" t="s">
        <v>197</v>
      </c>
      <c r="QRB41" s="147"/>
      <c r="QRC41" s="148"/>
      <c r="QRD41" s="149"/>
      <c r="QRI41" s="156" t="s">
        <v>197</v>
      </c>
      <c r="QRJ41" s="147"/>
      <c r="QRK41" s="148"/>
      <c r="QRL41" s="149"/>
      <c r="QRQ41" s="156" t="s">
        <v>197</v>
      </c>
      <c r="QRR41" s="147"/>
      <c r="QRS41" s="148"/>
      <c r="QRT41" s="149"/>
      <c r="QRY41" s="156" t="s">
        <v>197</v>
      </c>
      <c r="QRZ41" s="147"/>
      <c r="QSA41" s="148"/>
      <c r="QSB41" s="149"/>
      <c r="QSG41" s="156" t="s">
        <v>197</v>
      </c>
      <c r="QSH41" s="147"/>
      <c r="QSI41" s="148"/>
      <c r="QSJ41" s="149"/>
      <c r="QSO41" s="156" t="s">
        <v>197</v>
      </c>
      <c r="QSP41" s="147"/>
      <c r="QSQ41" s="148"/>
      <c r="QSR41" s="149"/>
      <c r="QSW41" s="156" t="s">
        <v>197</v>
      </c>
      <c r="QSX41" s="147"/>
      <c r="QSY41" s="148"/>
      <c r="QSZ41" s="149"/>
      <c r="QTE41" s="156" t="s">
        <v>197</v>
      </c>
      <c r="QTF41" s="147"/>
      <c r="QTG41" s="148"/>
      <c r="QTH41" s="149"/>
      <c r="QTM41" s="156" t="s">
        <v>197</v>
      </c>
      <c r="QTN41" s="147"/>
      <c r="QTO41" s="148"/>
      <c r="QTP41" s="149"/>
      <c r="QTU41" s="156" t="s">
        <v>197</v>
      </c>
      <c r="QTV41" s="147"/>
      <c r="QTW41" s="148"/>
      <c r="QTX41" s="149"/>
      <c r="QUC41" s="156" t="s">
        <v>197</v>
      </c>
      <c r="QUD41" s="147"/>
      <c r="QUE41" s="148"/>
      <c r="QUF41" s="149"/>
      <c r="QUK41" s="156" t="s">
        <v>197</v>
      </c>
      <c r="QUL41" s="147"/>
      <c r="QUM41" s="148"/>
      <c r="QUN41" s="149"/>
      <c r="QUS41" s="156" t="s">
        <v>197</v>
      </c>
      <c r="QUT41" s="147"/>
      <c r="QUU41" s="148"/>
      <c r="QUV41" s="149"/>
      <c r="QVA41" s="156" t="s">
        <v>197</v>
      </c>
      <c r="QVB41" s="147"/>
      <c r="QVC41" s="148"/>
      <c r="QVD41" s="149"/>
      <c r="QVI41" s="156" t="s">
        <v>197</v>
      </c>
      <c r="QVJ41" s="147"/>
      <c r="QVK41" s="148"/>
      <c r="QVL41" s="149"/>
      <c r="QVQ41" s="156" t="s">
        <v>197</v>
      </c>
      <c r="QVR41" s="147"/>
      <c r="QVS41" s="148"/>
      <c r="QVT41" s="149"/>
      <c r="QVY41" s="156" t="s">
        <v>197</v>
      </c>
      <c r="QVZ41" s="147"/>
      <c r="QWA41" s="148"/>
      <c r="QWB41" s="149"/>
      <c r="QWG41" s="156" t="s">
        <v>197</v>
      </c>
      <c r="QWH41" s="147"/>
      <c r="QWI41" s="148"/>
      <c r="QWJ41" s="149"/>
      <c r="QWO41" s="156" t="s">
        <v>197</v>
      </c>
      <c r="QWP41" s="147"/>
      <c r="QWQ41" s="148"/>
      <c r="QWR41" s="149"/>
      <c r="QWW41" s="156" t="s">
        <v>197</v>
      </c>
      <c r="QWX41" s="147"/>
      <c r="QWY41" s="148"/>
      <c r="QWZ41" s="149"/>
      <c r="QXE41" s="156" t="s">
        <v>197</v>
      </c>
      <c r="QXF41" s="147"/>
      <c r="QXG41" s="148"/>
      <c r="QXH41" s="149"/>
      <c r="QXM41" s="156" t="s">
        <v>197</v>
      </c>
      <c r="QXN41" s="147"/>
      <c r="QXO41" s="148"/>
      <c r="QXP41" s="149"/>
      <c r="QXU41" s="156" t="s">
        <v>197</v>
      </c>
      <c r="QXV41" s="147"/>
      <c r="QXW41" s="148"/>
      <c r="QXX41" s="149"/>
      <c r="QYC41" s="156" t="s">
        <v>197</v>
      </c>
      <c r="QYD41" s="147"/>
      <c r="QYE41" s="148"/>
      <c r="QYF41" s="149"/>
      <c r="QYK41" s="156" t="s">
        <v>197</v>
      </c>
      <c r="QYL41" s="147"/>
      <c r="QYM41" s="148"/>
      <c r="QYN41" s="149"/>
      <c r="QYS41" s="156" t="s">
        <v>197</v>
      </c>
      <c r="QYT41" s="147"/>
      <c r="QYU41" s="148"/>
      <c r="QYV41" s="149"/>
      <c r="QZA41" s="156" t="s">
        <v>197</v>
      </c>
      <c r="QZB41" s="147"/>
      <c r="QZC41" s="148"/>
      <c r="QZD41" s="149"/>
      <c r="QZI41" s="156" t="s">
        <v>197</v>
      </c>
      <c r="QZJ41" s="147"/>
      <c r="QZK41" s="148"/>
      <c r="QZL41" s="149"/>
      <c r="QZQ41" s="156" t="s">
        <v>197</v>
      </c>
      <c r="QZR41" s="147"/>
      <c r="QZS41" s="148"/>
      <c r="QZT41" s="149"/>
      <c r="QZY41" s="156" t="s">
        <v>197</v>
      </c>
      <c r="QZZ41" s="147"/>
      <c r="RAA41" s="148"/>
      <c r="RAB41" s="149"/>
      <c r="RAG41" s="156" t="s">
        <v>197</v>
      </c>
      <c r="RAH41" s="147"/>
      <c r="RAI41" s="148"/>
      <c r="RAJ41" s="149"/>
      <c r="RAO41" s="156" t="s">
        <v>197</v>
      </c>
      <c r="RAP41" s="147"/>
      <c r="RAQ41" s="148"/>
      <c r="RAR41" s="149"/>
      <c r="RAW41" s="156" t="s">
        <v>197</v>
      </c>
      <c r="RAX41" s="147"/>
      <c r="RAY41" s="148"/>
      <c r="RAZ41" s="149"/>
      <c r="RBE41" s="156" t="s">
        <v>197</v>
      </c>
      <c r="RBF41" s="147"/>
      <c r="RBG41" s="148"/>
      <c r="RBH41" s="149"/>
      <c r="RBM41" s="156" t="s">
        <v>197</v>
      </c>
      <c r="RBN41" s="147"/>
      <c r="RBO41" s="148"/>
      <c r="RBP41" s="149"/>
      <c r="RBU41" s="156" t="s">
        <v>197</v>
      </c>
      <c r="RBV41" s="147"/>
      <c r="RBW41" s="148"/>
      <c r="RBX41" s="149"/>
      <c r="RCC41" s="156" t="s">
        <v>197</v>
      </c>
      <c r="RCD41" s="147"/>
      <c r="RCE41" s="148"/>
      <c r="RCF41" s="149"/>
      <c r="RCK41" s="156" t="s">
        <v>197</v>
      </c>
      <c r="RCL41" s="147"/>
      <c r="RCM41" s="148"/>
      <c r="RCN41" s="149"/>
      <c r="RCS41" s="156" t="s">
        <v>197</v>
      </c>
      <c r="RCT41" s="147"/>
      <c r="RCU41" s="148"/>
      <c r="RCV41" s="149"/>
      <c r="RDA41" s="156" t="s">
        <v>197</v>
      </c>
      <c r="RDB41" s="147"/>
      <c r="RDC41" s="148"/>
      <c r="RDD41" s="149"/>
      <c r="RDI41" s="156" t="s">
        <v>197</v>
      </c>
      <c r="RDJ41" s="147"/>
      <c r="RDK41" s="148"/>
      <c r="RDL41" s="149"/>
      <c r="RDQ41" s="156" t="s">
        <v>197</v>
      </c>
      <c r="RDR41" s="147"/>
      <c r="RDS41" s="148"/>
      <c r="RDT41" s="149"/>
      <c r="RDY41" s="156" t="s">
        <v>197</v>
      </c>
      <c r="RDZ41" s="147"/>
      <c r="REA41" s="148"/>
      <c r="REB41" s="149"/>
      <c r="REG41" s="156" t="s">
        <v>197</v>
      </c>
      <c r="REH41" s="147"/>
      <c r="REI41" s="148"/>
      <c r="REJ41" s="149"/>
      <c r="REO41" s="156" t="s">
        <v>197</v>
      </c>
      <c r="REP41" s="147"/>
      <c r="REQ41" s="148"/>
      <c r="RER41" s="149"/>
      <c r="REW41" s="156" t="s">
        <v>197</v>
      </c>
      <c r="REX41" s="147"/>
      <c r="REY41" s="148"/>
      <c r="REZ41" s="149"/>
      <c r="RFE41" s="156" t="s">
        <v>197</v>
      </c>
      <c r="RFF41" s="147"/>
      <c r="RFG41" s="148"/>
      <c r="RFH41" s="149"/>
      <c r="RFM41" s="156" t="s">
        <v>197</v>
      </c>
      <c r="RFN41" s="147"/>
      <c r="RFO41" s="148"/>
      <c r="RFP41" s="149"/>
      <c r="RFU41" s="156" t="s">
        <v>197</v>
      </c>
      <c r="RFV41" s="147"/>
      <c r="RFW41" s="148"/>
      <c r="RFX41" s="149"/>
      <c r="RGC41" s="156" t="s">
        <v>197</v>
      </c>
      <c r="RGD41" s="147"/>
      <c r="RGE41" s="148"/>
      <c r="RGF41" s="149"/>
      <c r="RGK41" s="156" t="s">
        <v>197</v>
      </c>
      <c r="RGL41" s="147"/>
      <c r="RGM41" s="148"/>
      <c r="RGN41" s="149"/>
      <c r="RGS41" s="156" t="s">
        <v>197</v>
      </c>
      <c r="RGT41" s="147"/>
      <c r="RGU41" s="148"/>
      <c r="RGV41" s="149"/>
      <c r="RHA41" s="156" t="s">
        <v>197</v>
      </c>
      <c r="RHB41" s="147"/>
      <c r="RHC41" s="148"/>
      <c r="RHD41" s="149"/>
      <c r="RHI41" s="156" t="s">
        <v>197</v>
      </c>
      <c r="RHJ41" s="147"/>
      <c r="RHK41" s="148"/>
      <c r="RHL41" s="149"/>
      <c r="RHQ41" s="156" t="s">
        <v>197</v>
      </c>
      <c r="RHR41" s="147"/>
      <c r="RHS41" s="148"/>
      <c r="RHT41" s="149"/>
      <c r="RHY41" s="156" t="s">
        <v>197</v>
      </c>
      <c r="RHZ41" s="147"/>
      <c r="RIA41" s="148"/>
      <c r="RIB41" s="149"/>
      <c r="RIG41" s="156" t="s">
        <v>197</v>
      </c>
      <c r="RIH41" s="147"/>
      <c r="RII41" s="148"/>
      <c r="RIJ41" s="149"/>
      <c r="RIO41" s="156" t="s">
        <v>197</v>
      </c>
      <c r="RIP41" s="147"/>
      <c r="RIQ41" s="148"/>
      <c r="RIR41" s="149"/>
      <c r="RIW41" s="156" t="s">
        <v>197</v>
      </c>
      <c r="RIX41" s="147"/>
      <c r="RIY41" s="148"/>
      <c r="RIZ41" s="149"/>
      <c r="RJE41" s="156" t="s">
        <v>197</v>
      </c>
      <c r="RJF41" s="147"/>
      <c r="RJG41" s="148"/>
      <c r="RJH41" s="149"/>
      <c r="RJM41" s="156" t="s">
        <v>197</v>
      </c>
      <c r="RJN41" s="147"/>
      <c r="RJO41" s="148"/>
      <c r="RJP41" s="149"/>
      <c r="RJU41" s="156" t="s">
        <v>197</v>
      </c>
      <c r="RJV41" s="147"/>
      <c r="RJW41" s="148"/>
      <c r="RJX41" s="149"/>
      <c r="RKC41" s="156" t="s">
        <v>197</v>
      </c>
      <c r="RKD41" s="147"/>
      <c r="RKE41" s="148"/>
      <c r="RKF41" s="149"/>
      <c r="RKK41" s="156" t="s">
        <v>197</v>
      </c>
      <c r="RKL41" s="147"/>
      <c r="RKM41" s="148"/>
      <c r="RKN41" s="149"/>
      <c r="RKS41" s="156" t="s">
        <v>197</v>
      </c>
      <c r="RKT41" s="147"/>
      <c r="RKU41" s="148"/>
      <c r="RKV41" s="149"/>
      <c r="RLA41" s="156" t="s">
        <v>197</v>
      </c>
      <c r="RLB41" s="147"/>
      <c r="RLC41" s="148"/>
      <c r="RLD41" s="149"/>
      <c r="RLI41" s="156" t="s">
        <v>197</v>
      </c>
      <c r="RLJ41" s="147"/>
      <c r="RLK41" s="148"/>
      <c r="RLL41" s="149"/>
      <c r="RLQ41" s="156" t="s">
        <v>197</v>
      </c>
      <c r="RLR41" s="147"/>
      <c r="RLS41" s="148"/>
      <c r="RLT41" s="149"/>
      <c r="RLY41" s="156" t="s">
        <v>197</v>
      </c>
      <c r="RLZ41" s="147"/>
      <c r="RMA41" s="148"/>
      <c r="RMB41" s="149"/>
      <c r="RMG41" s="156" t="s">
        <v>197</v>
      </c>
      <c r="RMH41" s="147"/>
      <c r="RMI41" s="148"/>
      <c r="RMJ41" s="149"/>
      <c r="RMO41" s="156" t="s">
        <v>197</v>
      </c>
      <c r="RMP41" s="147"/>
      <c r="RMQ41" s="148"/>
      <c r="RMR41" s="149"/>
      <c r="RMW41" s="156" t="s">
        <v>197</v>
      </c>
      <c r="RMX41" s="147"/>
      <c r="RMY41" s="148"/>
      <c r="RMZ41" s="149"/>
      <c r="RNE41" s="156" t="s">
        <v>197</v>
      </c>
      <c r="RNF41" s="147"/>
      <c r="RNG41" s="148"/>
      <c r="RNH41" s="149"/>
      <c r="RNM41" s="156" t="s">
        <v>197</v>
      </c>
      <c r="RNN41" s="147"/>
      <c r="RNO41" s="148"/>
      <c r="RNP41" s="149"/>
      <c r="RNU41" s="156" t="s">
        <v>197</v>
      </c>
      <c r="RNV41" s="147"/>
      <c r="RNW41" s="148"/>
      <c r="RNX41" s="149"/>
      <c r="ROC41" s="156" t="s">
        <v>197</v>
      </c>
      <c r="ROD41" s="147"/>
      <c r="ROE41" s="148"/>
      <c r="ROF41" s="149"/>
      <c r="ROK41" s="156" t="s">
        <v>197</v>
      </c>
      <c r="ROL41" s="147"/>
      <c r="ROM41" s="148"/>
      <c r="RON41" s="149"/>
      <c r="ROS41" s="156" t="s">
        <v>197</v>
      </c>
      <c r="ROT41" s="147"/>
      <c r="ROU41" s="148"/>
      <c r="ROV41" s="149"/>
      <c r="RPA41" s="156" t="s">
        <v>197</v>
      </c>
      <c r="RPB41" s="147"/>
      <c r="RPC41" s="148"/>
      <c r="RPD41" s="149"/>
      <c r="RPI41" s="156" t="s">
        <v>197</v>
      </c>
      <c r="RPJ41" s="147"/>
      <c r="RPK41" s="148"/>
      <c r="RPL41" s="149"/>
      <c r="RPQ41" s="156" t="s">
        <v>197</v>
      </c>
      <c r="RPR41" s="147"/>
      <c r="RPS41" s="148"/>
      <c r="RPT41" s="149"/>
      <c r="RPY41" s="156" t="s">
        <v>197</v>
      </c>
      <c r="RPZ41" s="147"/>
      <c r="RQA41" s="148"/>
      <c r="RQB41" s="149"/>
      <c r="RQG41" s="156" t="s">
        <v>197</v>
      </c>
      <c r="RQH41" s="147"/>
      <c r="RQI41" s="148"/>
      <c r="RQJ41" s="149"/>
      <c r="RQO41" s="156" t="s">
        <v>197</v>
      </c>
      <c r="RQP41" s="147"/>
      <c r="RQQ41" s="148"/>
      <c r="RQR41" s="149"/>
      <c r="RQW41" s="156" t="s">
        <v>197</v>
      </c>
      <c r="RQX41" s="147"/>
      <c r="RQY41" s="148"/>
      <c r="RQZ41" s="149"/>
      <c r="RRE41" s="156" t="s">
        <v>197</v>
      </c>
      <c r="RRF41" s="147"/>
      <c r="RRG41" s="148"/>
      <c r="RRH41" s="149"/>
      <c r="RRM41" s="156" t="s">
        <v>197</v>
      </c>
      <c r="RRN41" s="147"/>
      <c r="RRO41" s="148"/>
      <c r="RRP41" s="149"/>
      <c r="RRU41" s="156" t="s">
        <v>197</v>
      </c>
      <c r="RRV41" s="147"/>
      <c r="RRW41" s="148"/>
      <c r="RRX41" s="149"/>
      <c r="RSC41" s="156" t="s">
        <v>197</v>
      </c>
      <c r="RSD41" s="147"/>
      <c r="RSE41" s="148"/>
      <c r="RSF41" s="149"/>
      <c r="RSK41" s="156" t="s">
        <v>197</v>
      </c>
      <c r="RSL41" s="147"/>
      <c r="RSM41" s="148"/>
      <c r="RSN41" s="149"/>
      <c r="RSS41" s="156" t="s">
        <v>197</v>
      </c>
      <c r="RST41" s="147"/>
      <c r="RSU41" s="148"/>
      <c r="RSV41" s="149"/>
      <c r="RTA41" s="156" t="s">
        <v>197</v>
      </c>
      <c r="RTB41" s="147"/>
      <c r="RTC41" s="148"/>
      <c r="RTD41" s="149"/>
      <c r="RTI41" s="156" t="s">
        <v>197</v>
      </c>
      <c r="RTJ41" s="147"/>
      <c r="RTK41" s="148"/>
      <c r="RTL41" s="149"/>
      <c r="RTQ41" s="156" t="s">
        <v>197</v>
      </c>
      <c r="RTR41" s="147"/>
      <c r="RTS41" s="148"/>
      <c r="RTT41" s="149"/>
      <c r="RTY41" s="156" t="s">
        <v>197</v>
      </c>
      <c r="RTZ41" s="147"/>
      <c r="RUA41" s="148"/>
      <c r="RUB41" s="149"/>
      <c r="RUG41" s="156" t="s">
        <v>197</v>
      </c>
      <c r="RUH41" s="147"/>
      <c r="RUI41" s="148"/>
      <c r="RUJ41" s="149"/>
      <c r="RUO41" s="156" t="s">
        <v>197</v>
      </c>
      <c r="RUP41" s="147"/>
      <c r="RUQ41" s="148"/>
      <c r="RUR41" s="149"/>
      <c r="RUW41" s="156" t="s">
        <v>197</v>
      </c>
      <c r="RUX41" s="147"/>
      <c r="RUY41" s="148"/>
      <c r="RUZ41" s="149"/>
      <c r="RVE41" s="156" t="s">
        <v>197</v>
      </c>
      <c r="RVF41" s="147"/>
      <c r="RVG41" s="148"/>
      <c r="RVH41" s="149"/>
      <c r="RVM41" s="156" t="s">
        <v>197</v>
      </c>
      <c r="RVN41" s="147"/>
      <c r="RVO41" s="148"/>
      <c r="RVP41" s="149"/>
      <c r="RVU41" s="156" t="s">
        <v>197</v>
      </c>
      <c r="RVV41" s="147"/>
      <c r="RVW41" s="148"/>
      <c r="RVX41" s="149"/>
      <c r="RWC41" s="156" t="s">
        <v>197</v>
      </c>
      <c r="RWD41" s="147"/>
      <c r="RWE41" s="148"/>
      <c r="RWF41" s="149"/>
      <c r="RWK41" s="156" t="s">
        <v>197</v>
      </c>
      <c r="RWL41" s="147"/>
      <c r="RWM41" s="148"/>
      <c r="RWN41" s="149"/>
      <c r="RWS41" s="156" t="s">
        <v>197</v>
      </c>
      <c r="RWT41" s="147"/>
      <c r="RWU41" s="148"/>
      <c r="RWV41" s="149"/>
      <c r="RXA41" s="156" t="s">
        <v>197</v>
      </c>
      <c r="RXB41" s="147"/>
      <c r="RXC41" s="148"/>
      <c r="RXD41" s="149"/>
      <c r="RXI41" s="156" t="s">
        <v>197</v>
      </c>
      <c r="RXJ41" s="147"/>
      <c r="RXK41" s="148"/>
      <c r="RXL41" s="149"/>
      <c r="RXQ41" s="156" t="s">
        <v>197</v>
      </c>
      <c r="RXR41" s="147"/>
      <c r="RXS41" s="148"/>
      <c r="RXT41" s="149"/>
      <c r="RXY41" s="156" t="s">
        <v>197</v>
      </c>
      <c r="RXZ41" s="147"/>
      <c r="RYA41" s="148"/>
      <c r="RYB41" s="149"/>
      <c r="RYG41" s="156" t="s">
        <v>197</v>
      </c>
      <c r="RYH41" s="147"/>
      <c r="RYI41" s="148"/>
      <c r="RYJ41" s="149"/>
      <c r="RYO41" s="156" t="s">
        <v>197</v>
      </c>
      <c r="RYP41" s="147"/>
      <c r="RYQ41" s="148"/>
      <c r="RYR41" s="149"/>
      <c r="RYW41" s="156" t="s">
        <v>197</v>
      </c>
      <c r="RYX41" s="147"/>
      <c r="RYY41" s="148"/>
      <c r="RYZ41" s="149"/>
      <c r="RZE41" s="156" t="s">
        <v>197</v>
      </c>
      <c r="RZF41" s="147"/>
      <c r="RZG41" s="148"/>
      <c r="RZH41" s="149"/>
      <c r="RZM41" s="156" t="s">
        <v>197</v>
      </c>
      <c r="RZN41" s="147"/>
      <c r="RZO41" s="148"/>
      <c r="RZP41" s="149"/>
      <c r="RZU41" s="156" t="s">
        <v>197</v>
      </c>
      <c r="RZV41" s="147"/>
      <c r="RZW41" s="148"/>
      <c r="RZX41" s="149"/>
      <c r="SAC41" s="156" t="s">
        <v>197</v>
      </c>
      <c r="SAD41" s="147"/>
      <c r="SAE41" s="148"/>
      <c r="SAF41" s="149"/>
      <c r="SAK41" s="156" t="s">
        <v>197</v>
      </c>
      <c r="SAL41" s="147"/>
      <c r="SAM41" s="148"/>
      <c r="SAN41" s="149"/>
      <c r="SAS41" s="156" t="s">
        <v>197</v>
      </c>
      <c r="SAT41" s="147"/>
      <c r="SAU41" s="148"/>
      <c r="SAV41" s="149"/>
      <c r="SBA41" s="156" t="s">
        <v>197</v>
      </c>
      <c r="SBB41" s="147"/>
      <c r="SBC41" s="148"/>
      <c r="SBD41" s="149"/>
      <c r="SBI41" s="156" t="s">
        <v>197</v>
      </c>
      <c r="SBJ41" s="147"/>
      <c r="SBK41" s="148"/>
      <c r="SBL41" s="149"/>
      <c r="SBQ41" s="156" t="s">
        <v>197</v>
      </c>
      <c r="SBR41" s="147"/>
      <c r="SBS41" s="148"/>
      <c r="SBT41" s="149"/>
      <c r="SBY41" s="156" t="s">
        <v>197</v>
      </c>
      <c r="SBZ41" s="147"/>
      <c r="SCA41" s="148"/>
      <c r="SCB41" s="149"/>
      <c r="SCG41" s="156" t="s">
        <v>197</v>
      </c>
      <c r="SCH41" s="147"/>
      <c r="SCI41" s="148"/>
      <c r="SCJ41" s="149"/>
      <c r="SCO41" s="156" t="s">
        <v>197</v>
      </c>
      <c r="SCP41" s="147"/>
      <c r="SCQ41" s="148"/>
      <c r="SCR41" s="149"/>
      <c r="SCW41" s="156" t="s">
        <v>197</v>
      </c>
      <c r="SCX41" s="147"/>
      <c r="SCY41" s="148"/>
      <c r="SCZ41" s="149"/>
      <c r="SDE41" s="156" t="s">
        <v>197</v>
      </c>
      <c r="SDF41" s="147"/>
      <c r="SDG41" s="148"/>
      <c r="SDH41" s="149"/>
      <c r="SDM41" s="156" t="s">
        <v>197</v>
      </c>
      <c r="SDN41" s="147"/>
      <c r="SDO41" s="148"/>
      <c r="SDP41" s="149"/>
      <c r="SDU41" s="156" t="s">
        <v>197</v>
      </c>
      <c r="SDV41" s="147"/>
      <c r="SDW41" s="148"/>
      <c r="SDX41" s="149"/>
      <c r="SEC41" s="156" t="s">
        <v>197</v>
      </c>
      <c r="SED41" s="147"/>
      <c r="SEE41" s="148"/>
      <c r="SEF41" s="149"/>
      <c r="SEK41" s="156" t="s">
        <v>197</v>
      </c>
      <c r="SEL41" s="147"/>
      <c r="SEM41" s="148"/>
      <c r="SEN41" s="149"/>
      <c r="SES41" s="156" t="s">
        <v>197</v>
      </c>
      <c r="SET41" s="147"/>
      <c r="SEU41" s="148"/>
      <c r="SEV41" s="149"/>
      <c r="SFA41" s="156" t="s">
        <v>197</v>
      </c>
      <c r="SFB41" s="147"/>
      <c r="SFC41" s="148"/>
      <c r="SFD41" s="149"/>
      <c r="SFI41" s="156" t="s">
        <v>197</v>
      </c>
      <c r="SFJ41" s="147"/>
      <c r="SFK41" s="148"/>
      <c r="SFL41" s="149"/>
      <c r="SFQ41" s="156" t="s">
        <v>197</v>
      </c>
      <c r="SFR41" s="147"/>
      <c r="SFS41" s="148"/>
      <c r="SFT41" s="149"/>
      <c r="SFY41" s="156" t="s">
        <v>197</v>
      </c>
      <c r="SFZ41" s="147"/>
      <c r="SGA41" s="148"/>
      <c r="SGB41" s="149"/>
      <c r="SGG41" s="156" t="s">
        <v>197</v>
      </c>
      <c r="SGH41" s="147"/>
      <c r="SGI41" s="148"/>
      <c r="SGJ41" s="149"/>
      <c r="SGO41" s="156" t="s">
        <v>197</v>
      </c>
      <c r="SGP41" s="147"/>
      <c r="SGQ41" s="148"/>
      <c r="SGR41" s="149"/>
      <c r="SGW41" s="156" t="s">
        <v>197</v>
      </c>
      <c r="SGX41" s="147"/>
      <c r="SGY41" s="148"/>
      <c r="SGZ41" s="149"/>
      <c r="SHE41" s="156" t="s">
        <v>197</v>
      </c>
      <c r="SHF41" s="147"/>
      <c r="SHG41" s="148"/>
      <c r="SHH41" s="149"/>
      <c r="SHM41" s="156" t="s">
        <v>197</v>
      </c>
      <c r="SHN41" s="147"/>
      <c r="SHO41" s="148"/>
      <c r="SHP41" s="149"/>
      <c r="SHU41" s="156" t="s">
        <v>197</v>
      </c>
      <c r="SHV41" s="147"/>
      <c r="SHW41" s="148"/>
      <c r="SHX41" s="149"/>
      <c r="SIC41" s="156" t="s">
        <v>197</v>
      </c>
      <c r="SID41" s="147"/>
      <c r="SIE41" s="148"/>
      <c r="SIF41" s="149"/>
      <c r="SIK41" s="156" t="s">
        <v>197</v>
      </c>
      <c r="SIL41" s="147"/>
      <c r="SIM41" s="148"/>
      <c r="SIN41" s="149"/>
      <c r="SIS41" s="156" t="s">
        <v>197</v>
      </c>
      <c r="SIT41" s="147"/>
      <c r="SIU41" s="148"/>
      <c r="SIV41" s="149"/>
      <c r="SJA41" s="156" t="s">
        <v>197</v>
      </c>
      <c r="SJB41" s="147"/>
      <c r="SJC41" s="148"/>
      <c r="SJD41" s="149"/>
      <c r="SJI41" s="156" t="s">
        <v>197</v>
      </c>
      <c r="SJJ41" s="147"/>
      <c r="SJK41" s="148"/>
      <c r="SJL41" s="149"/>
      <c r="SJQ41" s="156" t="s">
        <v>197</v>
      </c>
      <c r="SJR41" s="147"/>
      <c r="SJS41" s="148"/>
      <c r="SJT41" s="149"/>
      <c r="SJY41" s="156" t="s">
        <v>197</v>
      </c>
      <c r="SJZ41" s="147"/>
      <c r="SKA41" s="148"/>
      <c r="SKB41" s="149"/>
      <c r="SKG41" s="156" t="s">
        <v>197</v>
      </c>
      <c r="SKH41" s="147"/>
      <c r="SKI41" s="148"/>
      <c r="SKJ41" s="149"/>
      <c r="SKO41" s="156" t="s">
        <v>197</v>
      </c>
      <c r="SKP41" s="147"/>
      <c r="SKQ41" s="148"/>
      <c r="SKR41" s="149"/>
      <c r="SKW41" s="156" t="s">
        <v>197</v>
      </c>
      <c r="SKX41" s="147"/>
      <c r="SKY41" s="148"/>
      <c r="SKZ41" s="149"/>
      <c r="SLE41" s="156" t="s">
        <v>197</v>
      </c>
      <c r="SLF41" s="147"/>
      <c r="SLG41" s="148"/>
      <c r="SLH41" s="149"/>
      <c r="SLM41" s="156" t="s">
        <v>197</v>
      </c>
      <c r="SLN41" s="147"/>
      <c r="SLO41" s="148"/>
      <c r="SLP41" s="149"/>
      <c r="SLU41" s="156" t="s">
        <v>197</v>
      </c>
      <c r="SLV41" s="147"/>
      <c r="SLW41" s="148"/>
      <c r="SLX41" s="149"/>
      <c r="SMC41" s="156" t="s">
        <v>197</v>
      </c>
      <c r="SMD41" s="147"/>
      <c r="SME41" s="148"/>
      <c r="SMF41" s="149"/>
      <c r="SMK41" s="156" t="s">
        <v>197</v>
      </c>
      <c r="SML41" s="147"/>
      <c r="SMM41" s="148"/>
      <c r="SMN41" s="149"/>
      <c r="SMS41" s="156" t="s">
        <v>197</v>
      </c>
      <c r="SMT41" s="147"/>
      <c r="SMU41" s="148"/>
      <c r="SMV41" s="149"/>
      <c r="SNA41" s="156" t="s">
        <v>197</v>
      </c>
      <c r="SNB41" s="147"/>
      <c r="SNC41" s="148"/>
      <c r="SND41" s="149"/>
      <c r="SNI41" s="156" t="s">
        <v>197</v>
      </c>
      <c r="SNJ41" s="147"/>
      <c r="SNK41" s="148"/>
      <c r="SNL41" s="149"/>
      <c r="SNQ41" s="156" t="s">
        <v>197</v>
      </c>
      <c r="SNR41" s="147"/>
      <c r="SNS41" s="148"/>
      <c r="SNT41" s="149"/>
      <c r="SNY41" s="156" t="s">
        <v>197</v>
      </c>
      <c r="SNZ41" s="147"/>
      <c r="SOA41" s="148"/>
      <c r="SOB41" s="149"/>
      <c r="SOG41" s="156" t="s">
        <v>197</v>
      </c>
      <c r="SOH41" s="147"/>
      <c r="SOI41" s="148"/>
      <c r="SOJ41" s="149"/>
      <c r="SOO41" s="156" t="s">
        <v>197</v>
      </c>
      <c r="SOP41" s="147"/>
      <c r="SOQ41" s="148"/>
      <c r="SOR41" s="149"/>
      <c r="SOW41" s="156" t="s">
        <v>197</v>
      </c>
      <c r="SOX41" s="147"/>
      <c r="SOY41" s="148"/>
      <c r="SOZ41" s="149"/>
      <c r="SPE41" s="156" t="s">
        <v>197</v>
      </c>
      <c r="SPF41" s="147"/>
      <c r="SPG41" s="148"/>
      <c r="SPH41" s="149"/>
      <c r="SPM41" s="156" t="s">
        <v>197</v>
      </c>
      <c r="SPN41" s="147"/>
      <c r="SPO41" s="148"/>
      <c r="SPP41" s="149"/>
      <c r="SPU41" s="156" t="s">
        <v>197</v>
      </c>
      <c r="SPV41" s="147"/>
      <c r="SPW41" s="148"/>
      <c r="SPX41" s="149"/>
      <c r="SQC41" s="156" t="s">
        <v>197</v>
      </c>
      <c r="SQD41" s="147"/>
      <c r="SQE41" s="148"/>
      <c r="SQF41" s="149"/>
      <c r="SQK41" s="156" t="s">
        <v>197</v>
      </c>
      <c r="SQL41" s="147"/>
      <c r="SQM41" s="148"/>
      <c r="SQN41" s="149"/>
      <c r="SQS41" s="156" t="s">
        <v>197</v>
      </c>
      <c r="SQT41" s="147"/>
      <c r="SQU41" s="148"/>
      <c r="SQV41" s="149"/>
      <c r="SRA41" s="156" t="s">
        <v>197</v>
      </c>
      <c r="SRB41" s="147"/>
      <c r="SRC41" s="148"/>
      <c r="SRD41" s="149"/>
      <c r="SRI41" s="156" t="s">
        <v>197</v>
      </c>
      <c r="SRJ41" s="147"/>
      <c r="SRK41" s="148"/>
      <c r="SRL41" s="149"/>
      <c r="SRQ41" s="156" t="s">
        <v>197</v>
      </c>
      <c r="SRR41" s="147"/>
      <c r="SRS41" s="148"/>
      <c r="SRT41" s="149"/>
      <c r="SRY41" s="156" t="s">
        <v>197</v>
      </c>
      <c r="SRZ41" s="147"/>
      <c r="SSA41" s="148"/>
      <c r="SSB41" s="149"/>
      <c r="SSG41" s="156" t="s">
        <v>197</v>
      </c>
      <c r="SSH41" s="147"/>
      <c r="SSI41" s="148"/>
      <c r="SSJ41" s="149"/>
      <c r="SSO41" s="156" t="s">
        <v>197</v>
      </c>
      <c r="SSP41" s="147"/>
      <c r="SSQ41" s="148"/>
      <c r="SSR41" s="149"/>
      <c r="SSW41" s="156" t="s">
        <v>197</v>
      </c>
      <c r="SSX41" s="147"/>
      <c r="SSY41" s="148"/>
      <c r="SSZ41" s="149"/>
      <c r="STE41" s="156" t="s">
        <v>197</v>
      </c>
      <c r="STF41" s="147"/>
      <c r="STG41" s="148"/>
      <c r="STH41" s="149"/>
      <c r="STM41" s="156" t="s">
        <v>197</v>
      </c>
      <c r="STN41" s="147"/>
      <c r="STO41" s="148"/>
      <c r="STP41" s="149"/>
      <c r="STU41" s="156" t="s">
        <v>197</v>
      </c>
      <c r="STV41" s="147"/>
      <c r="STW41" s="148"/>
      <c r="STX41" s="149"/>
      <c r="SUC41" s="156" t="s">
        <v>197</v>
      </c>
      <c r="SUD41" s="147"/>
      <c r="SUE41" s="148"/>
      <c r="SUF41" s="149"/>
      <c r="SUK41" s="156" t="s">
        <v>197</v>
      </c>
      <c r="SUL41" s="147"/>
      <c r="SUM41" s="148"/>
      <c r="SUN41" s="149"/>
      <c r="SUS41" s="156" t="s">
        <v>197</v>
      </c>
      <c r="SUT41" s="147"/>
      <c r="SUU41" s="148"/>
      <c r="SUV41" s="149"/>
      <c r="SVA41" s="156" t="s">
        <v>197</v>
      </c>
      <c r="SVB41" s="147"/>
      <c r="SVC41" s="148"/>
      <c r="SVD41" s="149"/>
      <c r="SVI41" s="156" t="s">
        <v>197</v>
      </c>
      <c r="SVJ41" s="147"/>
      <c r="SVK41" s="148"/>
      <c r="SVL41" s="149"/>
      <c r="SVQ41" s="156" t="s">
        <v>197</v>
      </c>
      <c r="SVR41" s="147"/>
      <c r="SVS41" s="148"/>
      <c r="SVT41" s="149"/>
      <c r="SVY41" s="156" t="s">
        <v>197</v>
      </c>
      <c r="SVZ41" s="147"/>
      <c r="SWA41" s="148"/>
      <c r="SWB41" s="149"/>
      <c r="SWG41" s="156" t="s">
        <v>197</v>
      </c>
      <c r="SWH41" s="147"/>
      <c r="SWI41" s="148"/>
      <c r="SWJ41" s="149"/>
      <c r="SWO41" s="156" t="s">
        <v>197</v>
      </c>
      <c r="SWP41" s="147"/>
      <c r="SWQ41" s="148"/>
      <c r="SWR41" s="149"/>
      <c r="SWW41" s="156" t="s">
        <v>197</v>
      </c>
      <c r="SWX41" s="147"/>
      <c r="SWY41" s="148"/>
      <c r="SWZ41" s="149"/>
      <c r="SXE41" s="156" t="s">
        <v>197</v>
      </c>
      <c r="SXF41" s="147"/>
      <c r="SXG41" s="148"/>
      <c r="SXH41" s="149"/>
      <c r="SXM41" s="156" t="s">
        <v>197</v>
      </c>
      <c r="SXN41" s="147"/>
      <c r="SXO41" s="148"/>
      <c r="SXP41" s="149"/>
      <c r="SXU41" s="156" t="s">
        <v>197</v>
      </c>
      <c r="SXV41" s="147"/>
      <c r="SXW41" s="148"/>
      <c r="SXX41" s="149"/>
      <c r="SYC41" s="156" t="s">
        <v>197</v>
      </c>
      <c r="SYD41" s="147"/>
      <c r="SYE41" s="148"/>
      <c r="SYF41" s="149"/>
      <c r="SYK41" s="156" t="s">
        <v>197</v>
      </c>
      <c r="SYL41" s="147"/>
      <c r="SYM41" s="148"/>
      <c r="SYN41" s="149"/>
      <c r="SYS41" s="156" t="s">
        <v>197</v>
      </c>
      <c r="SYT41" s="147"/>
      <c r="SYU41" s="148"/>
      <c r="SYV41" s="149"/>
      <c r="SZA41" s="156" t="s">
        <v>197</v>
      </c>
      <c r="SZB41" s="147"/>
      <c r="SZC41" s="148"/>
      <c r="SZD41" s="149"/>
      <c r="SZI41" s="156" t="s">
        <v>197</v>
      </c>
      <c r="SZJ41" s="147"/>
      <c r="SZK41" s="148"/>
      <c r="SZL41" s="149"/>
      <c r="SZQ41" s="156" t="s">
        <v>197</v>
      </c>
      <c r="SZR41" s="147"/>
      <c r="SZS41" s="148"/>
      <c r="SZT41" s="149"/>
      <c r="SZY41" s="156" t="s">
        <v>197</v>
      </c>
      <c r="SZZ41" s="147"/>
      <c r="TAA41" s="148"/>
      <c r="TAB41" s="149"/>
      <c r="TAG41" s="156" t="s">
        <v>197</v>
      </c>
      <c r="TAH41" s="147"/>
      <c r="TAI41" s="148"/>
      <c r="TAJ41" s="149"/>
      <c r="TAO41" s="156" t="s">
        <v>197</v>
      </c>
      <c r="TAP41" s="147"/>
      <c r="TAQ41" s="148"/>
      <c r="TAR41" s="149"/>
      <c r="TAW41" s="156" t="s">
        <v>197</v>
      </c>
      <c r="TAX41" s="147"/>
      <c r="TAY41" s="148"/>
      <c r="TAZ41" s="149"/>
      <c r="TBE41" s="156" t="s">
        <v>197</v>
      </c>
      <c r="TBF41" s="147"/>
      <c r="TBG41" s="148"/>
      <c r="TBH41" s="149"/>
      <c r="TBM41" s="156" t="s">
        <v>197</v>
      </c>
      <c r="TBN41" s="147"/>
      <c r="TBO41" s="148"/>
      <c r="TBP41" s="149"/>
      <c r="TBU41" s="156" t="s">
        <v>197</v>
      </c>
      <c r="TBV41" s="147"/>
      <c r="TBW41" s="148"/>
      <c r="TBX41" s="149"/>
      <c r="TCC41" s="156" t="s">
        <v>197</v>
      </c>
      <c r="TCD41" s="147"/>
      <c r="TCE41" s="148"/>
      <c r="TCF41" s="149"/>
      <c r="TCK41" s="156" t="s">
        <v>197</v>
      </c>
      <c r="TCL41" s="147"/>
      <c r="TCM41" s="148"/>
      <c r="TCN41" s="149"/>
      <c r="TCS41" s="156" t="s">
        <v>197</v>
      </c>
      <c r="TCT41" s="147"/>
      <c r="TCU41" s="148"/>
      <c r="TCV41" s="149"/>
      <c r="TDA41" s="156" t="s">
        <v>197</v>
      </c>
      <c r="TDB41" s="147"/>
      <c r="TDC41" s="148"/>
      <c r="TDD41" s="149"/>
      <c r="TDI41" s="156" t="s">
        <v>197</v>
      </c>
      <c r="TDJ41" s="147"/>
      <c r="TDK41" s="148"/>
      <c r="TDL41" s="149"/>
      <c r="TDQ41" s="156" t="s">
        <v>197</v>
      </c>
      <c r="TDR41" s="147"/>
      <c r="TDS41" s="148"/>
      <c r="TDT41" s="149"/>
      <c r="TDY41" s="156" t="s">
        <v>197</v>
      </c>
      <c r="TDZ41" s="147"/>
      <c r="TEA41" s="148"/>
      <c r="TEB41" s="149"/>
      <c r="TEG41" s="156" t="s">
        <v>197</v>
      </c>
      <c r="TEH41" s="147"/>
      <c r="TEI41" s="148"/>
      <c r="TEJ41" s="149"/>
      <c r="TEO41" s="156" t="s">
        <v>197</v>
      </c>
      <c r="TEP41" s="147"/>
      <c r="TEQ41" s="148"/>
      <c r="TER41" s="149"/>
      <c r="TEW41" s="156" t="s">
        <v>197</v>
      </c>
      <c r="TEX41" s="147"/>
      <c r="TEY41" s="148"/>
      <c r="TEZ41" s="149"/>
      <c r="TFE41" s="156" t="s">
        <v>197</v>
      </c>
      <c r="TFF41" s="147"/>
      <c r="TFG41" s="148"/>
      <c r="TFH41" s="149"/>
      <c r="TFM41" s="156" t="s">
        <v>197</v>
      </c>
      <c r="TFN41" s="147"/>
      <c r="TFO41" s="148"/>
      <c r="TFP41" s="149"/>
      <c r="TFU41" s="156" t="s">
        <v>197</v>
      </c>
      <c r="TFV41" s="147"/>
      <c r="TFW41" s="148"/>
      <c r="TFX41" s="149"/>
      <c r="TGC41" s="156" t="s">
        <v>197</v>
      </c>
      <c r="TGD41" s="147"/>
      <c r="TGE41" s="148"/>
      <c r="TGF41" s="149"/>
      <c r="TGK41" s="156" t="s">
        <v>197</v>
      </c>
      <c r="TGL41" s="147"/>
      <c r="TGM41" s="148"/>
      <c r="TGN41" s="149"/>
      <c r="TGS41" s="156" t="s">
        <v>197</v>
      </c>
      <c r="TGT41" s="147"/>
      <c r="TGU41" s="148"/>
      <c r="TGV41" s="149"/>
      <c r="THA41" s="156" t="s">
        <v>197</v>
      </c>
      <c r="THB41" s="147"/>
      <c r="THC41" s="148"/>
      <c r="THD41" s="149"/>
      <c r="THI41" s="156" t="s">
        <v>197</v>
      </c>
      <c r="THJ41" s="147"/>
      <c r="THK41" s="148"/>
      <c r="THL41" s="149"/>
      <c r="THQ41" s="156" t="s">
        <v>197</v>
      </c>
      <c r="THR41" s="147"/>
      <c r="THS41" s="148"/>
      <c r="THT41" s="149"/>
      <c r="THY41" s="156" t="s">
        <v>197</v>
      </c>
      <c r="THZ41" s="147"/>
      <c r="TIA41" s="148"/>
      <c r="TIB41" s="149"/>
      <c r="TIG41" s="156" t="s">
        <v>197</v>
      </c>
      <c r="TIH41" s="147"/>
      <c r="TII41" s="148"/>
      <c r="TIJ41" s="149"/>
      <c r="TIO41" s="156" t="s">
        <v>197</v>
      </c>
      <c r="TIP41" s="147"/>
      <c r="TIQ41" s="148"/>
      <c r="TIR41" s="149"/>
      <c r="TIW41" s="156" t="s">
        <v>197</v>
      </c>
      <c r="TIX41" s="147"/>
      <c r="TIY41" s="148"/>
      <c r="TIZ41" s="149"/>
      <c r="TJE41" s="156" t="s">
        <v>197</v>
      </c>
      <c r="TJF41" s="147"/>
      <c r="TJG41" s="148"/>
      <c r="TJH41" s="149"/>
      <c r="TJM41" s="156" t="s">
        <v>197</v>
      </c>
      <c r="TJN41" s="147"/>
      <c r="TJO41" s="148"/>
      <c r="TJP41" s="149"/>
      <c r="TJU41" s="156" t="s">
        <v>197</v>
      </c>
      <c r="TJV41" s="147"/>
      <c r="TJW41" s="148"/>
      <c r="TJX41" s="149"/>
      <c r="TKC41" s="156" t="s">
        <v>197</v>
      </c>
      <c r="TKD41" s="147"/>
      <c r="TKE41" s="148"/>
      <c r="TKF41" s="149"/>
      <c r="TKK41" s="156" t="s">
        <v>197</v>
      </c>
      <c r="TKL41" s="147"/>
      <c r="TKM41" s="148"/>
      <c r="TKN41" s="149"/>
      <c r="TKS41" s="156" t="s">
        <v>197</v>
      </c>
      <c r="TKT41" s="147"/>
      <c r="TKU41" s="148"/>
      <c r="TKV41" s="149"/>
      <c r="TLA41" s="156" t="s">
        <v>197</v>
      </c>
      <c r="TLB41" s="147"/>
      <c r="TLC41" s="148"/>
      <c r="TLD41" s="149"/>
      <c r="TLI41" s="156" t="s">
        <v>197</v>
      </c>
      <c r="TLJ41" s="147"/>
      <c r="TLK41" s="148"/>
      <c r="TLL41" s="149"/>
      <c r="TLQ41" s="156" t="s">
        <v>197</v>
      </c>
      <c r="TLR41" s="147"/>
      <c r="TLS41" s="148"/>
      <c r="TLT41" s="149"/>
      <c r="TLY41" s="156" t="s">
        <v>197</v>
      </c>
      <c r="TLZ41" s="147"/>
      <c r="TMA41" s="148"/>
      <c r="TMB41" s="149"/>
      <c r="TMG41" s="156" t="s">
        <v>197</v>
      </c>
      <c r="TMH41" s="147"/>
      <c r="TMI41" s="148"/>
      <c r="TMJ41" s="149"/>
      <c r="TMO41" s="156" t="s">
        <v>197</v>
      </c>
      <c r="TMP41" s="147"/>
      <c r="TMQ41" s="148"/>
      <c r="TMR41" s="149"/>
      <c r="TMW41" s="156" t="s">
        <v>197</v>
      </c>
      <c r="TMX41" s="147"/>
      <c r="TMY41" s="148"/>
      <c r="TMZ41" s="149"/>
      <c r="TNE41" s="156" t="s">
        <v>197</v>
      </c>
      <c r="TNF41" s="147"/>
      <c r="TNG41" s="148"/>
      <c r="TNH41" s="149"/>
      <c r="TNM41" s="156" t="s">
        <v>197</v>
      </c>
      <c r="TNN41" s="147"/>
      <c r="TNO41" s="148"/>
      <c r="TNP41" s="149"/>
      <c r="TNU41" s="156" t="s">
        <v>197</v>
      </c>
      <c r="TNV41" s="147"/>
      <c r="TNW41" s="148"/>
      <c r="TNX41" s="149"/>
      <c r="TOC41" s="156" t="s">
        <v>197</v>
      </c>
      <c r="TOD41" s="147"/>
      <c r="TOE41" s="148"/>
      <c r="TOF41" s="149"/>
      <c r="TOK41" s="156" t="s">
        <v>197</v>
      </c>
      <c r="TOL41" s="147"/>
      <c r="TOM41" s="148"/>
      <c r="TON41" s="149"/>
      <c r="TOS41" s="156" t="s">
        <v>197</v>
      </c>
      <c r="TOT41" s="147"/>
      <c r="TOU41" s="148"/>
      <c r="TOV41" s="149"/>
      <c r="TPA41" s="156" t="s">
        <v>197</v>
      </c>
      <c r="TPB41" s="147"/>
      <c r="TPC41" s="148"/>
      <c r="TPD41" s="149"/>
      <c r="TPI41" s="156" t="s">
        <v>197</v>
      </c>
      <c r="TPJ41" s="147"/>
      <c r="TPK41" s="148"/>
      <c r="TPL41" s="149"/>
      <c r="TPQ41" s="156" t="s">
        <v>197</v>
      </c>
      <c r="TPR41" s="147"/>
      <c r="TPS41" s="148"/>
      <c r="TPT41" s="149"/>
      <c r="TPY41" s="156" t="s">
        <v>197</v>
      </c>
      <c r="TPZ41" s="147"/>
      <c r="TQA41" s="148"/>
      <c r="TQB41" s="149"/>
      <c r="TQG41" s="156" t="s">
        <v>197</v>
      </c>
      <c r="TQH41" s="147"/>
      <c r="TQI41" s="148"/>
      <c r="TQJ41" s="149"/>
      <c r="TQO41" s="156" t="s">
        <v>197</v>
      </c>
      <c r="TQP41" s="147"/>
      <c r="TQQ41" s="148"/>
      <c r="TQR41" s="149"/>
      <c r="TQW41" s="156" t="s">
        <v>197</v>
      </c>
      <c r="TQX41" s="147"/>
      <c r="TQY41" s="148"/>
      <c r="TQZ41" s="149"/>
      <c r="TRE41" s="156" t="s">
        <v>197</v>
      </c>
      <c r="TRF41" s="147"/>
      <c r="TRG41" s="148"/>
      <c r="TRH41" s="149"/>
      <c r="TRM41" s="156" t="s">
        <v>197</v>
      </c>
      <c r="TRN41" s="147"/>
      <c r="TRO41" s="148"/>
      <c r="TRP41" s="149"/>
      <c r="TRU41" s="156" t="s">
        <v>197</v>
      </c>
      <c r="TRV41" s="147"/>
      <c r="TRW41" s="148"/>
      <c r="TRX41" s="149"/>
      <c r="TSC41" s="156" t="s">
        <v>197</v>
      </c>
      <c r="TSD41" s="147"/>
      <c r="TSE41" s="148"/>
      <c r="TSF41" s="149"/>
      <c r="TSK41" s="156" t="s">
        <v>197</v>
      </c>
      <c r="TSL41" s="147"/>
      <c r="TSM41" s="148"/>
      <c r="TSN41" s="149"/>
      <c r="TSS41" s="156" t="s">
        <v>197</v>
      </c>
      <c r="TST41" s="147"/>
      <c r="TSU41" s="148"/>
      <c r="TSV41" s="149"/>
      <c r="TTA41" s="156" t="s">
        <v>197</v>
      </c>
      <c r="TTB41" s="147"/>
      <c r="TTC41" s="148"/>
      <c r="TTD41" s="149"/>
      <c r="TTI41" s="156" t="s">
        <v>197</v>
      </c>
      <c r="TTJ41" s="147"/>
      <c r="TTK41" s="148"/>
      <c r="TTL41" s="149"/>
      <c r="TTQ41" s="156" t="s">
        <v>197</v>
      </c>
      <c r="TTR41" s="147"/>
      <c r="TTS41" s="148"/>
      <c r="TTT41" s="149"/>
      <c r="TTY41" s="156" t="s">
        <v>197</v>
      </c>
      <c r="TTZ41" s="147"/>
      <c r="TUA41" s="148"/>
      <c r="TUB41" s="149"/>
      <c r="TUG41" s="156" t="s">
        <v>197</v>
      </c>
      <c r="TUH41" s="147"/>
      <c r="TUI41" s="148"/>
      <c r="TUJ41" s="149"/>
      <c r="TUO41" s="156" t="s">
        <v>197</v>
      </c>
      <c r="TUP41" s="147"/>
      <c r="TUQ41" s="148"/>
      <c r="TUR41" s="149"/>
      <c r="TUW41" s="156" t="s">
        <v>197</v>
      </c>
      <c r="TUX41" s="147"/>
      <c r="TUY41" s="148"/>
      <c r="TUZ41" s="149"/>
      <c r="TVE41" s="156" t="s">
        <v>197</v>
      </c>
      <c r="TVF41" s="147"/>
      <c r="TVG41" s="148"/>
      <c r="TVH41" s="149"/>
      <c r="TVM41" s="156" t="s">
        <v>197</v>
      </c>
      <c r="TVN41" s="147"/>
      <c r="TVO41" s="148"/>
      <c r="TVP41" s="149"/>
      <c r="TVU41" s="156" t="s">
        <v>197</v>
      </c>
      <c r="TVV41" s="147"/>
      <c r="TVW41" s="148"/>
      <c r="TVX41" s="149"/>
      <c r="TWC41" s="156" t="s">
        <v>197</v>
      </c>
      <c r="TWD41" s="147"/>
      <c r="TWE41" s="148"/>
      <c r="TWF41" s="149"/>
      <c r="TWK41" s="156" t="s">
        <v>197</v>
      </c>
      <c r="TWL41" s="147"/>
      <c r="TWM41" s="148"/>
      <c r="TWN41" s="149"/>
      <c r="TWS41" s="156" t="s">
        <v>197</v>
      </c>
      <c r="TWT41" s="147"/>
      <c r="TWU41" s="148"/>
      <c r="TWV41" s="149"/>
      <c r="TXA41" s="156" t="s">
        <v>197</v>
      </c>
      <c r="TXB41" s="147"/>
      <c r="TXC41" s="148"/>
      <c r="TXD41" s="149"/>
      <c r="TXI41" s="156" t="s">
        <v>197</v>
      </c>
      <c r="TXJ41" s="147"/>
      <c r="TXK41" s="148"/>
      <c r="TXL41" s="149"/>
      <c r="TXQ41" s="156" t="s">
        <v>197</v>
      </c>
      <c r="TXR41" s="147"/>
      <c r="TXS41" s="148"/>
      <c r="TXT41" s="149"/>
      <c r="TXY41" s="156" t="s">
        <v>197</v>
      </c>
      <c r="TXZ41" s="147"/>
      <c r="TYA41" s="148"/>
      <c r="TYB41" s="149"/>
      <c r="TYG41" s="156" t="s">
        <v>197</v>
      </c>
      <c r="TYH41" s="147"/>
      <c r="TYI41" s="148"/>
      <c r="TYJ41" s="149"/>
      <c r="TYO41" s="156" t="s">
        <v>197</v>
      </c>
      <c r="TYP41" s="147"/>
      <c r="TYQ41" s="148"/>
      <c r="TYR41" s="149"/>
      <c r="TYW41" s="156" t="s">
        <v>197</v>
      </c>
      <c r="TYX41" s="147"/>
      <c r="TYY41" s="148"/>
      <c r="TYZ41" s="149"/>
      <c r="TZE41" s="156" t="s">
        <v>197</v>
      </c>
      <c r="TZF41" s="147"/>
      <c r="TZG41" s="148"/>
      <c r="TZH41" s="149"/>
      <c r="TZM41" s="156" t="s">
        <v>197</v>
      </c>
      <c r="TZN41" s="147"/>
      <c r="TZO41" s="148"/>
      <c r="TZP41" s="149"/>
      <c r="TZU41" s="156" t="s">
        <v>197</v>
      </c>
      <c r="TZV41" s="147"/>
      <c r="TZW41" s="148"/>
      <c r="TZX41" s="149"/>
      <c r="UAC41" s="156" t="s">
        <v>197</v>
      </c>
      <c r="UAD41" s="147"/>
      <c r="UAE41" s="148"/>
      <c r="UAF41" s="149"/>
      <c r="UAK41" s="156" t="s">
        <v>197</v>
      </c>
      <c r="UAL41" s="147"/>
      <c r="UAM41" s="148"/>
      <c r="UAN41" s="149"/>
      <c r="UAS41" s="156" t="s">
        <v>197</v>
      </c>
      <c r="UAT41" s="147"/>
      <c r="UAU41" s="148"/>
      <c r="UAV41" s="149"/>
      <c r="UBA41" s="156" t="s">
        <v>197</v>
      </c>
      <c r="UBB41" s="147"/>
      <c r="UBC41" s="148"/>
      <c r="UBD41" s="149"/>
      <c r="UBI41" s="156" t="s">
        <v>197</v>
      </c>
      <c r="UBJ41" s="147"/>
      <c r="UBK41" s="148"/>
      <c r="UBL41" s="149"/>
      <c r="UBQ41" s="156" t="s">
        <v>197</v>
      </c>
      <c r="UBR41" s="147"/>
      <c r="UBS41" s="148"/>
      <c r="UBT41" s="149"/>
      <c r="UBY41" s="156" t="s">
        <v>197</v>
      </c>
      <c r="UBZ41" s="147"/>
      <c r="UCA41" s="148"/>
      <c r="UCB41" s="149"/>
      <c r="UCG41" s="156" t="s">
        <v>197</v>
      </c>
      <c r="UCH41" s="147"/>
      <c r="UCI41" s="148"/>
      <c r="UCJ41" s="149"/>
      <c r="UCO41" s="156" t="s">
        <v>197</v>
      </c>
      <c r="UCP41" s="147"/>
      <c r="UCQ41" s="148"/>
      <c r="UCR41" s="149"/>
      <c r="UCW41" s="156" t="s">
        <v>197</v>
      </c>
      <c r="UCX41" s="147"/>
      <c r="UCY41" s="148"/>
      <c r="UCZ41" s="149"/>
      <c r="UDE41" s="156" t="s">
        <v>197</v>
      </c>
      <c r="UDF41" s="147"/>
      <c r="UDG41" s="148"/>
      <c r="UDH41" s="149"/>
      <c r="UDM41" s="156" t="s">
        <v>197</v>
      </c>
      <c r="UDN41" s="147"/>
      <c r="UDO41" s="148"/>
      <c r="UDP41" s="149"/>
      <c r="UDU41" s="156" t="s">
        <v>197</v>
      </c>
      <c r="UDV41" s="147"/>
      <c r="UDW41" s="148"/>
      <c r="UDX41" s="149"/>
      <c r="UEC41" s="156" t="s">
        <v>197</v>
      </c>
      <c r="UED41" s="147"/>
      <c r="UEE41" s="148"/>
      <c r="UEF41" s="149"/>
      <c r="UEK41" s="156" t="s">
        <v>197</v>
      </c>
      <c r="UEL41" s="147"/>
      <c r="UEM41" s="148"/>
      <c r="UEN41" s="149"/>
      <c r="UES41" s="156" t="s">
        <v>197</v>
      </c>
      <c r="UET41" s="147"/>
      <c r="UEU41" s="148"/>
      <c r="UEV41" s="149"/>
      <c r="UFA41" s="156" t="s">
        <v>197</v>
      </c>
      <c r="UFB41" s="147"/>
      <c r="UFC41" s="148"/>
      <c r="UFD41" s="149"/>
      <c r="UFI41" s="156" t="s">
        <v>197</v>
      </c>
      <c r="UFJ41" s="147"/>
      <c r="UFK41" s="148"/>
      <c r="UFL41" s="149"/>
      <c r="UFQ41" s="156" t="s">
        <v>197</v>
      </c>
      <c r="UFR41" s="147"/>
      <c r="UFS41" s="148"/>
      <c r="UFT41" s="149"/>
      <c r="UFY41" s="156" t="s">
        <v>197</v>
      </c>
      <c r="UFZ41" s="147"/>
      <c r="UGA41" s="148"/>
      <c r="UGB41" s="149"/>
      <c r="UGG41" s="156" t="s">
        <v>197</v>
      </c>
      <c r="UGH41" s="147"/>
      <c r="UGI41" s="148"/>
      <c r="UGJ41" s="149"/>
      <c r="UGO41" s="156" t="s">
        <v>197</v>
      </c>
      <c r="UGP41" s="147"/>
      <c r="UGQ41" s="148"/>
      <c r="UGR41" s="149"/>
      <c r="UGW41" s="156" t="s">
        <v>197</v>
      </c>
      <c r="UGX41" s="147"/>
      <c r="UGY41" s="148"/>
      <c r="UGZ41" s="149"/>
      <c r="UHE41" s="156" t="s">
        <v>197</v>
      </c>
      <c r="UHF41" s="147"/>
      <c r="UHG41" s="148"/>
      <c r="UHH41" s="149"/>
      <c r="UHM41" s="156" t="s">
        <v>197</v>
      </c>
      <c r="UHN41" s="147"/>
      <c r="UHO41" s="148"/>
      <c r="UHP41" s="149"/>
      <c r="UHU41" s="156" t="s">
        <v>197</v>
      </c>
      <c r="UHV41" s="147"/>
      <c r="UHW41" s="148"/>
      <c r="UHX41" s="149"/>
      <c r="UIC41" s="156" t="s">
        <v>197</v>
      </c>
      <c r="UID41" s="147"/>
      <c r="UIE41" s="148"/>
      <c r="UIF41" s="149"/>
      <c r="UIK41" s="156" t="s">
        <v>197</v>
      </c>
      <c r="UIL41" s="147"/>
      <c r="UIM41" s="148"/>
      <c r="UIN41" s="149"/>
      <c r="UIS41" s="156" t="s">
        <v>197</v>
      </c>
      <c r="UIT41" s="147"/>
      <c r="UIU41" s="148"/>
      <c r="UIV41" s="149"/>
      <c r="UJA41" s="156" t="s">
        <v>197</v>
      </c>
      <c r="UJB41" s="147"/>
      <c r="UJC41" s="148"/>
      <c r="UJD41" s="149"/>
      <c r="UJI41" s="156" t="s">
        <v>197</v>
      </c>
      <c r="UJJ41" s="147"/>
      <c r="UJK41" s="148"/>
      <c r="UJL41" s="149"/>
      <c r="UJQ41" s="156" t="s">
        <v>197</v>
      </c>
      <c r="UJR41" s="147"/>
      <c r="UJS41" s="148"/>
      <c r="UJT41" s="149"/>
      <c r="UJY41" s="156" t="s">
        <v>197</v>
      </c>
      <c r="UJZ41" s="147"/>
      <c r="UKA41" s="148"/>
      <c r="UKB41" s="149"/>
      <c r="UKG41" s="156" t="s">
        <v>197</v>
      </c>
      <c r="UKH41" s="147"/>
      <c r="UKI41" s="148"/>
      <c r="UKJ41" s="149"/>
      <c r="UKO41" s="156" t="s">
        <v>197</v>
      </c>
      <c r="UKP41" s="147"/>
      <c r="UKQ41" s="148"/>
      <c r="UKR41" s="149"/>
      <c r="UKW41" s="156" t="s">
        <v>197</v>
      </c>
      <c r="UKX41" s="147"/>
      <c r="UKY41" s="148"/>
      <c r="UKZ41" s="149"/>
      <c r="ULE41" s="156" t="s">
        <v>197</v>
      </c>
      <c r="ULF41" s="147"/>
      <c r="ULG41" s="148"/>
      <c r="ULH41" s="149"/>
      <c r="ULM41" s="156" t="s">
        <v>197</v>
      </c>
      <c r="ULN41" s="147"/>
      <c r="ULO41" s="148"/>
      <c r="ULP41" s="149"/>
      <c r="ULU41" s="156" t="s">
        <v>197</v>
      </c>
      <c r="ULV41" s="147"/>
      <c r="ULW41" s="148"/>
      <c r="ULX41" s="149"/>
      <c r="UMC41" s="156" t="s">
        <v>197</v>
      </c>
      <c r="UMD41" s="147"/>
      <c r="UME41" s="148"/>
      <c r="UMF41" s="149"/>
      <c r="UMK41" s="156" t="s">
        <v>197</v>
      </c>
      <c r="UML41" s="147"/>
      <c r="UMM41" s="148"/>
      <c r="UMN41" s="149"/>
      <c r="UMS41" s="156" t="s">
        <v>197</v>
      </c>
      <c r="UMT41" s="147"/>
      <c r="UMU41" s="148"/>
      <c r="UMV41" s="149"/>
      <c r="UNA41" s="156" t="s">
        <v>197</v>
      </c>
      <c r="UNB41" s="147"/>
      <c r="UNC41" s="148"/>
      <c r="UND41" s="149"/>
      <c r="UNI41" s="156" t="s">
        <v>197</v>
      </c>
      <c r="UNJ41" s="147"/>
      <c r="UNK41" s="148"/>
      <c r="UNL41" s="149"/>
      <c r="UNQ41" s="156" t="s">
        <v>197</v>
      </c>
      <c r="UNR41" s="147"/>
      <c r="UNS41" s="148"/>
      <c r="UNT41" s="149"/>
      <c r="UNY41" s="156" t="s">
        <v>197</v>
      </c>
      <c r="UNZ41" s="147"/>
      <c r="UOA41" s="148"/>
      <c r="UOB41" s="149"/>
      <c r="UOG41" s="156" t="s">
        <v>197</v>
      </c>
      <c r="UOH41" s="147"/>
      <c r="UOI41" s="148"/>
      <c r="UOJ41" s="149"/>
      <c r="UOO41" s="156" t="s">
        <v>197</v>
      </c>
      <c r="UOP41" s="147"/>
      <c r="UOQ41" s="148"/>
      <c r="UOR41" s="149"/>
      <c r="UOW41" s="156" t="s">
        <v>197</v>
      </c>
      <c r="UOX41" s="147"/>
      <c r="UOY41" s="148"/>
      <c r="UOZ41" s="149"/>
      <c r="UPE41" s="156" t="s">
        <v>197</v>
      </c>
      <c r="UPF41" s="147"/>
      <c r="UPG41" s="148"/>
      <c r="UPH41" s="149"/>
      <c r="UPM41" s="156" t="s">
        <v>197</v>
      </c>
      <c r="UPN41" s="147"/>
      <c r="UPO41" s="148"/>
      <c r="UPP41" s="149"/>
      <c r="UPU41" s="156" t="s">
        <v>197</v>
      </c>
      <c r="UPV41" s="147"/>
      <c r="UPW41" s="148"/>
      <c r="UPX41" s="149"/>
      <c r="UQC41" s="156" t="s">
        <v>197</v>
      </c>
      <c r="UQD41" s="147"/>
      <c r="UQE41" s="148"/>
      <c r="UQF41" s="149"/>
      <c r="UQK41" s="156" t="s">
        <v>197</v>
      </c>
      <c r="UQL41" s="147"/>
      <c r="UQM41" s="148"/>
      <c r="UQN41" s="149"/>
      <c r="UQS41" s="156" t="s">
        <v>197</v>
      </c>
      <c r="UQT41" s="147"/>
      <c r="UQU41" s="148"/>
      <c r="UQV41" s="149"/>
      <c r="URA41" s="156" t="s">
        <v>197</v>
      </c>
      <c r="URB41" s="147"/>
      <c r="URC41" s="148"/>
      <c r="URD41" s="149"/>
      <c r="URI41" s="156" t="s">
        <v>197</v>
      </c>
      <c r="URJ41" s="147"/>
      <c r="URK41" s="148"/>
      <c r="URL41" s="149"/>
      <c r="URQ41" s="156" t="s">
        <v>197</v>
      </c>
      <c r="URR41" s="147"/>
      <c r="URS41" s="148"/>
      <c r="URT41" s="149"/>
      <c r="URY41" s="156" t="s">
        <v>197</v>
      </c>
      <c r="URZ41" s="147"/>
      <c r="USA41" s="148"/>
      <c r="USB41" s="149"/>
      <c r="USG41" s="156" t="s">
        <v>197</v>
      </c>
      <c r="USH41" s="147"/>
      <c r="USI41" s="148"/>
      <c r="USJ41" s="149"/>
      <c r="USO41" s="156" t="s">
        <v>197</v>
      </c>
      <c r="USP41" s="147"/>
      <c r="USQ41" s="148"/>
      <c r="USR41" s="149"/>
      <c r="USW41" s="156" t="s">
        <v>197</v>
      </c>
      <c r="USX41" s="147"/>
      <c r="USY41" s="148"/>
      <c r="USZ41" s="149"/>
      <c r="UTE41" s="156" t="s">
        <v>197</v>
      </c>
      <c r="UTF41" s="147"/>
      <c r="UTG41" s="148"/>
      <c r="UTH41" s="149"/>
      <c r="UTM41" s="156" t="s">
        <v>197</v>
      </c>
      <c r="UTN41" s="147"/>
      <c r="UTO41" s="148"/>
      <c r="UTP41" s="149"/>
      <c r="UTU41" s="156" t="s">
        <v>197</v>
      </c>
      <c r="UTV41" s="147"/>
      <c r="UTW41" s="148"/>
      <c r="UTX41" s="149"/>
      <c r="UUC41" s="156" t="s">
        <v>197</v>
      </c>
      <c r="UUD41" s="147"/>
      <c r="UUE41" s="148"/>
      <c r="UUF41" s="149"/>
      <c r="UUK41" s="156" t="s">
        <v>197</v>
      </c>
      <c r="UUL41" s="147"/>
      <c r="UUM41" s="148"/>
      <c r="UUN41" s="149"/>
      <c r="UUS41" s="156" t="s">
        <v>197</v>
      </c>
      <c r="UUT41" s="147"/>
      <c r="UUU41" s="148"/>
      <c r="UUV41" s="149"/>
      <c r="UVA41" s="156" t="s">
        <v>197</v>
      </c>
      <c r="UVB41" s="147"/>
      <c r="UVC41" s="148"/>
      <c r="UVD41" s="149"/>
      <c r="UVI41" s="156" t="s">
        <v>197</v>
      </c>
      <c r="UVJ41" s="147"/>
      <c r="UVK41" s="148"/>
      <c r="UVL41" s="149"/>
      <c r="UVQ41" s="156" t="s">
        <v>197</v>
      </c>
      <c r="UVR41" s="147"/>
      <c r="UVS41" s="148"/>
      <c r="UVT41" s="149"/>
      <c r="UVY41" s="156" t="s">
        <v>197</v>
      </c>
      <c r="UVZ41" s="147"/>
      <c r="UWA41" s="148"/>
      <c r="UWB41" s="149"/>
      <c r="UWG41" s="156" t="s">
        <v>197</v>
      </c>
      <c r="UWH41" s="147"/>
      <c r="UWI41" s="148"/>
      <c r="UWJ41" s="149"/>
      <c r="UWO41" s="156" t="s">
        <v>197</v>
      </c>
      <c r="UWP41" s="147"/>
      <c r="UWQ41" s="148"/>
      <c r="UWR41" s="149"/>
      <c r="UWW41" s="156" t="s">
        <v>197</v>
      </c>
      <c r="UWX41" s="147"/>
      <c r="UWY41" s="148"/>
      <c r="UWZ41" s="149"/>
      <c r="UXE41" s="156" t="s">
        <v>197</v>
      </c>
      <c r="UXF41" s="147"/>
      <c r="UXG41" s="148"/>
      <c r="UXH41" s="149"/>
      <c r="UXM41" s="156" t="s">
        <v>197</v>
      </c>
      <c r="UXN41" s="147"/>
      <c r="UXO41" s="148"/>
      <c r="UXP41" s="149"/>
      <c r="UXU41" s="156" t="s">
        <v>197</v>
      </c>
      <c r="UXV41" s="147"/>
      <c r="UXW41" s="148"/>
      <c r="UXX41" s="149"/>
      <c r="UYC41" s="156" t="s">
        <v>197</v>
      </c>
      <c r="UYD41" s="147"/>
      <c r="UYE41" s="148"/>
      <c r="UYF41" s="149"/>
      <c r="UYK41" s="156" t="s">
        <v>197</v>
      </c>
      <c r="UYL41" s="147"/>
      <c r="UYM41" s="148"/>
      <c r="UYN41" s="149"/>
      <c r="UYS41" s="156" t="s">
        <v>197</v>
      </c>
      <c r="UYT41" s="147"/>
      <c r="UYU41" s="148"/>
      <c r="UYV41" s="149"/>
      <c r="UZA41" s="156" t="s">
        <v>197</v>
      </c>
      <c r="UZB41" s="147"/>
      <c r="UZC41" s="148"/>
      <c r="UZD41" s="149"/>
      <c r="UZI41" s="156" t="s">
        <v>197</v>
      </c>
      <c r="UZJ41" s="147"/>
      <c r="UZK41" s="148"/>
      <c r="UZL41" s="149"/>
      <c r="UZQ41" s="156" t="s">
        <v>197</v>
      </c>
      <c r="UZR41" s="147"/>
      <c r="UZS41" s="148"/>
      <c r="UZT41" s="149"/>
      <c r="UZY41" s="156" t="s">
        <v>197</v>
      </c>
      <c r="UZZ41" s="147"/>
      <c r="VAA41" s="148"/>
      <c r="VAB41" s="149"/>
      <c r="VAG41" s="156" t="s">
        <v>197</v>
      </c>
      <c r="VAH41" s="147"/>
      <c r="VAI41" s="148"/>
      <c r="VAJ41" s="149"/>
      <c r="VAO41" s="156" t="s">
        <v>197</v>
      </c>
      <c r="VAP41" s="147"/>
      <c r="VAQ41" s="148"/>
      <c r="VAR41" s="149"/>
      <c r="VAW41" s="156" t="s">
        <v>197</v>
      </c>
      <c r="VAX41" s="147"/>
      <c r="VAY41" s="148"/>
      <c r="VAZ41" s="149"/>
      <c r="VBE41" s="156" t="s">
        <v>197</v>
      </c>
      <c r="VBF41" s="147"/>
      <c r="VBG41" s="148"/>
      <c r="VBH41" s="149"/>
      <c r="VBM41" s="156" t="s">
        <v>197</v>
      </c>
      <c r="VBN41" s="147"/>
      <c r="VBO41" s="148"/>
      <c r="VBP41" s="149"/>
      <c r="VBU41" s="156" t="s">
        <v>197</v>
      </c>
      <c r="VBV41" s="147"/>
      <c r="VBW41" s="148"/>
      <c r="VBX41" s="149"/>
      <c r="VCC41" s="156" t="s">
        <v>197</v>
      </c>
      <c r="VCD41" s="147"/>
      <c r="VCE41" s="148"/>
      <c r="VCF41" s="149"/>
      <c r="VCK41" s="156" t="s">
        <v>197</v>
      </c>
      <c r="VCL41" s="147"/>
      <c r="VCM41" s="148"/>
      <c r="VCN41" s="149"/>
      <c r="VCS41" s="156" t="s">
        <v>197</v>
      </c>
      <c r="VCT41" s="147"/>
      <c r="VCU41" s="148"/>
      <c r="VCV41" s="149"/>
      <c r="VDA41" s="156" t="s">
        <v>197</v>
      </c>
      <c r="VDB41" s="147"/>
      <c r="VDC41" s="148"/>
      <c r="VDD41" s="149"/>
      <c r="VDI41" s="156" t="s">
        <v>197</v>
      </c>
      <c r="VDJ41" s="147"/>
      <c r="VDK41" s="148"/>
      <c r="VDL41" s="149"/>
      <c r="VDQ41" s="156" t="s">
        <v>197</v>
      </c>
      <c r="VDR41" s="147"/>
      <c r="VDS41" s="148"/>
      <c r="VDT41" s="149"/>
      <c r="VDY41" s="156" t="s">
        <v>197</v>
      </c>
      <c r="VDZ41" s="147"/>
      <c r="VEA41" s="148"/>
      <c r="VEB41" s="149"/>
      <c r="VEG41" s="156" t="s">
        <v>197</v>
      </c>
      <c r="VEH41" s="147"/>
      <c r="VEI41" s="148"/>
      <c r="VEJ41" s="149"/>
      <c r="VEO41" s="156" t="s">
        <v>197</v>
      </c>
      <c r="VEP41" s="147"/>
      <c r="VEQ41" s="148"/>
      <c r="VER41" s="149"/>
      <c r="VEW41" s="156" t="s">
        <v>197</v>
      </c>
      <c r="VEX41" s="147"/>
      <c r="VEY41" s="148"/>
      <c r="VEZ41" s="149"/>
      <c r="VFE41" s="156" t="s">
        <v>197</v>
      </c>
      <c r="VFF41" s="147"/>
      <c r="VFG41" s="148"/>
      <c r="VFH41" s="149"/>
      <c r="VFM41" s="156" t="s">
        <v>197</v>
      </c>
      <c r="VFN41" s="147"/>
      <c r="VFO41" s="148"/>
      <c r="VFP41" s="149"/>
      <c r="VFU41" s="156" t="s">
        <v>197</v>
      </c>
      <c r="VFV41" s="147"/>
      <c r="VFW41" s="148"/>
      <c r="VFX41" s="149"/>
      <c r="VGC41" s="156" t="s">
        <v>197</v>
      </c>
      <c r="VGD41" s="147"/>
      <c r="VGE41" s="148"/>
      <c r="VGF41" s="149"/>
      <c r="VGK41" s="156" t="s">
        <v>197</v>
      </c>
      <c r="VGL41" s="147"/>
      <c r="VGM41" s="148"/>
      <c r="VGN41" s="149"/>
      <c r="VGS41" s="156" t="s">
        <v>197</v>
      </c>
      <c r="VGT41" s="147"/>
      <c r="VGU41" s="148"/>
      <c r="VGV41" s="149"/>
      <c r="VHA41" s="156" t="s">
        <v>197</v>
      </c>
      <c r="VHB41" s="147"/>
      <c r="VHC41" s="148"/>
      <c r="VHD41" s="149"/>
      <c r="VHI41" s="156" t="s">
        <v>197</v>
      </c>
      <c r="VHJ41" s="147"/>
      <c r="VHK41" s="148"/>
      <c r="VHL41" s="149"/>
      <c r="VHQ41" s="156" t="s">
        <v>197</v>
      </c>
      <c r="VHR41" s="147"/>
      <c r="VHS41" s="148"/>
      <c r="VHT41" s="149"/>
      <c r="VHY41" s="156" t="s">
        <v>197</v>
      </c>
      <c r="VHZ41" s="147"/>
      <c r="VIA41" s="148"/>
      <c r="VIB41" s="149"/>
      <c r="VIG41" s="156" t="s">
        <v>197</v>
      </c>
      <c r="VIH41" s="147"/>
      <c r="VII41" s="148"/>
      <c r="VIJ41" s="149"/>
      <c r="VIO41" s="156" t="s">
        <v>197</v>
      </c>
      <c r="VIP41" s="147"/>
      <c r="VIQ41" s="148"/>
      <c r="VIR41" s="149"/>
      <c r="VIW41" s="156" t="s">
        <v>197</v>
      </c>
      <c r="VIX41" s="147"/>
      <c r="VIY41" s="148"/>
      <c r="VIZ41" s="149"/>
      <c r="VJE41" s="156" t="s">
        <v>197</v>
      </c>
      <c r="VJF41" s="147"/>
      <c r="VJG41" s="148"/>
      <c r="VJH41" s="149"/>
      <c r="VJM41" s="156" t="s">
        <v>197</v>
      </c>
      <c r="VJN41" s="147"/>
      <c r="VJO41" s="148"/>
      <c r="VJP41" s="149"/>
      <c r="VJU41" s="156" t="s">
        <v>197</v>
      </c>
      <c r="VJV41" s="147"/>
      <c r="VJW41" s="148"/>
      <c r="VJX41" s="149"/>
      <c r="VKC41" s="156" t="s">
        <v>197</v>
      </c>
      <c r="VKD41" s="147"/>
      <c r="VKE41" s="148"/>
      <c r="VKF41" s="149"/>
      <c r="VKK41" s="156" t="s">
        <v>197</v>
      </c>
      <c r="VKL41" s="147"/>
      <c r="VKM41" s="148"/>
      <c r="VKN41" s="149"/>
      <c r="VKS41" s="156" t="s">
        <v>197</v>
      </c>
      <c r="VKT41" s="147"/>
      <c r="VKU41" s="148"/>
      <c r="VKV41" s="149"/>
      <c r="VLA41" s="156" t="s">
        <v>197</v>
      </c>
      <c r="VLB41" s="147"/>
      <c r="VLC41" s="148"/>
      <c r="VLD41" s="149"/>
      <c r="VLI41" s="156" t="s">
        <v>197</v>
      </c>
      <c r="VLJ41" s="147"/>
      <c r="VLK41" s="148"/>
      <c r="VLL41" s="149"/>
      <c r="VLQ41" s="156" t="s">
        <v>197</v>
      </c>
      <c r="VLR41" s="147"/>
      <c r="VLS41" s="148"/>
      <c r="VLT41" s="149"/>
      <c r="VLY41" s="156" t="s">
        <v>197</v>
      </c>
      <c r="VLZ41" s="147"/>
      <c r="VMA41" s="148"/>
      <c r="VMB41" s="149"/>
      <c r="VMG41" s="156" t="s">
        <v>197</v>
      </c>
      <c r="VMH41" s="147"/>
      <c r="VMI41" s="148"/>
      <c r="VMJ41" s="149"/>
      <c r="VMO41" s="156" t="s">
        <v>197</v>
      </c>
      <c r="VMP41" s="147"/>
      <c r="VMQ41" s="148"/>
      <c r="VMR41" s="149"/>
      <c r="VMW41" s="156" t="s">
        <v>197</v>
      </c>
      <c r="VMX41" s="147"/>
      <c r="VMY41" s="148"/>
      <c r="VMZ41" s="149"/>
      <c r="VNE41" s="156" t="s">
        <v>197</v>
      </c>
      <c r="VNF41" s="147"/>
      <c r="VNG41" s="148"/>
      <c r="VNH41" s="149"/>
      <c r="VNM41" s="156" t="s">
        <v>197</v>
      </c>
      <c r="VNN41" s="147"/>
      <c r="VNO41" s="148"/>
      <c r="VNP41" s="149"/>
      <c r="VNU41" s="156" t="s">
        <v>197</v>
      </c>
      <c r="VNV41" s="147"/>
      <c r="VNW41" s="148"/>
      <c r="VNX41" s="149"/>
      <c r="VOC41" s="156" t="s">
        <v>197</v>
      </c>
      <c r="VOD41" s="147"/>
      <c r="VOE41" s="148"/>
      <c r="VOF41" s="149"/>
      <c r="VOK41" s="156" t="s">
        <v>197</v>
      </c>
      <c r="VOL41" s="147"/>
      <c r="VOM41" s="148"/>
      <c r="VON41" s="149"/>
      <c r="VOS41" s="156" t="s">
        <v>197</v>
      </c>
      <c r="VOT41" s="147"/>
      <c r="VOU41" s="148"/>
      <c r="VOV41" s="149"/>
      <c r="VPA41" s="156" t="s">
        <v>197</v>
      </c>
      <c r="VPB41" s="147"/>
      <c r="VPC41" s="148"/>
      <c r="VPD41" s="149"/>
      <c r="VPI41" s="156" t="s">
        <v>197</v>
      </c>
      <c r="VPJ41" s="147"/>
      <c r="VPK41" s="148"/>
      <c r="VPL41" s="149"/>
      <c r="VPQ41" s="156" t="s">
        <v>197</v>
      </c>
      <c r="VPR41" s="147"/>
      <c r="VPS41" s="148"/>
      <c r="VPT41" s="149"/>
      <c r="VPY41" s="156" t="s">
        <v>197</v>
      </c>
      <c r="VPZ41" s="147"/>
      <c r="VQA41" s="148"/>
      <c r="VQB41" s="149"/>
      <c r="VQG41" s="156" t="s">
        <v>197</v>
      </c>
      <c r="VQH41" s="147"/>
      <c r="VQI41" s="148"/>
      <c r="VQJ41" s="149"/>
      <c r="VQO41" s="156" t="s">
        <v>197</v>
      </c>
      <c r="VQP41" s="147"/>
      <c r="VQQ41" s="148"/>
      <c r="VQR41" s="149"/>
      <c r="VQW41" s="156" t="s">
        <v>197</v>
      </c>
      <c r="VQX41" s="147"/>
      <c r="VQY41" s="148"/>
      <c r="VQZ41" s="149"/>
      <c r="VRE41" s="156" t="s">
        <v>197</v>
      </c>
      <c r="VRF41" s="147"/>
      <c r="VRG41" s="148"/>
      <c r="VRH41" s="149"/>
      <c r="VRM41" s="156" t="s">
        <v>197</v>
      </c>
      <c r="VRN41" s="147"/>
      <c r="VRO41" s="148"/>
      <c r="VRP41" s="149"/>
      <c r="VRU41" s="156" t="s">
        <v>197</v>
      </c>
      <c r="VRV41" s="147"/>
      <c r="VRW41" s="148"/>
      <c r="VRX41" s="149"/>
      <c r="VSC41" s="156" t="s">
        <v>197</v>
      </c>
      <c r="VSD41" s="147"/>
      <c r="VSE41" s="148"/>
      <c r="VSF41" s="149"/>
      <c r="VSK41" s="156" t="s">
        <v>197</v>
      </c>
      <c r="VSL41" s="147"/>
      <c r="VSM41" s="148"/>
      <c r="VSN41" s="149"/>
      <c r="VSS41" s="156" t="s">
        <v>197</v>
      </c>
      <c r="VST41" s="147"/>
      <c r="VSU41" s="148"/>
      <c r="VSV41" s="149"/>
      <c r="VTA41" s="156" t="s">
        <v>197</v>
      </c>
      <c r="VTB41" s="147"/>
      <c r="VTC41" s="148"/>
      <c r="VTD41" s="149"/>
      <c r="VTI41" s="156" t="s">
        <v>197</v>
      </c>
      <c r="VTJ41" s="147"/>
      <c r="VTK41" s="148"/>
      <c r="VTL41" s="149"/>
      <c r="VTQ41" s="156" t="s">
        <v>197</v>
      </c>
      <c r="VTR41" s="147"/>
      <c r="VTS41" s="148"/>
      <c r="VTT41" s="149"/>
      <c r="VTY41" s="156" t="s">
        <v>197</v>
      </c>
      <c r="VTZ41" s="147"/>
      <c r="VUA41" s="148"/>
      <c r="VUB41" s="149"/>
      <c r="VUG41" s="156" t="s">
        <v>197</v>
      </c>
      <c r="VUH41" s="147"/>
      <c r="VUI41" s="148"/>
      <c r="VUJ41" s="149"/>
      <c r="VUO41" s="156" t="s">
        <v>197</v>
      </c>
      <c r="VUP41" s="147"/>
      <c r="VUQ41" s="148"/>
      <c r="VUR41" s="149"/>
      <c r="VUW41" s="156" t="s">
        <v>197</v>
      </c>
      <c r="VUX41" s="147"/>
      <c r="VUY41" s="148"/>
      <c r="VUZ41" s="149"/>
      <c r="VVE41" s="156" t="s">
        <v>197</v>
      </c>
      <c r="VVF41" s="147"/>
      <c r="VVG41" s="148"/>
      <c r="VVH41" s="149"/>
      <c r="VVM41" s="156" t="s">
        <v>197</v>
      </c>
      <c r="VVN41" s="147"/>
      <c r="VVO41" s="148"/>
      <c r="VVP41" s="149"/>
      <c r="VVU41" s="156" t="s">
        <v>197</v>
      </c>
      <c r="VVV41" s="147"/>
      <c r="VVW41" s="148"/>
      <c r="VVX41" s="149"/>
      <c r="VWC41" s="156" t="s">
        <v>197</v>
      </c>
      <c r="VWD41" s="147"/>
      <c r="VWE41" s="148"/>
      <c r="VWF41" s="149"/>
      <c r="VWK41" s="156" t="s">
        <v>197</v>
      </c>
      <c r="VWL41" s="147"/>
      <c r="VWM41" s="148"/>
      <c r="VWN41" s="149"/>
      <c r="VWS41" s="156" t="s">
        <v>197</v>
      </c>
      <c r="VWT41" s="147"/>
      <c r="VWU41" s="148"/>
      <c r="VWV41" s="149"/>
      <c r="VXA41" s="156" t="s">
        <v>197</v>
      </c>
      <c r="VXB41" s="147"/>
      <c r="VXC41" s="148"/>
      <c r="VXD41" s="149"/>
      <c r="VXI41" s="156" t="s">
        <v>197</v>
      </c>
      <c r="VXJ41" s="147"/>
      <c r="VXK41" s="148"/>
      <c r="VXL41" s="149"/>
      <c r="VXQ41" s="156" t="s">
        <v>197</v>
      </c>
      <c r="VXR41" s="147"/>
      <c r="VXS41" s="148"/>
      <c r="VXT41" s="149"/>
      <c r="VXY41" s="156" t="s">
        <v>197</v>
      </c>
      <c r="VXZ41" s="147"/>
      <c r="VYA41" s="148"/>
      <c r="VYB41" s="149"/>
      <c r="VYG41" s="156" t="s">
        <v>197</v>
      </c>
      <c r="VYH41" s="147"/>
      <c r="VYI41" s="148"/>
      <c r="VYJ41" s="149"/>
      <c r="VYO41" s="156" t="s">
        <v>197</v>
      </c>
      <c r="VYP41" s="147"/>
      <c r="VYQ41" s="148"/>
      <c r="VYR41" s="149"/>
      <c r="VYW41" s="156" t="s">
        <v>197</v>
      </c>
      <c r="VYX41" s="147"/>
      <c r="VYY41" s="148"/>
      <c r="VYZ41" s="149"/>
      <c r="VZE41" s="156" t="s">
        <v>197</v>
      </c>
      <c r="VZF41" s="147"/>
      <c r="VZG41" s="148"/>
      <c r="VZH41" s="149"/>
      <c r="VZM41" s="156" t="s">
        <v>197</v>
      </c>
      <c r="VZN41" s="147"/>
      <c r="VZO41" s="148"/>
      <c r="VZP41" s="149"/>
      <c r="VZU41" s="156" t="s">
        <v>197</v>
      </c>
      <c r="VZV41" s="147"/>
      <c r="VZW41" s="148"/>
      <c r="VZX41" s="149"/>
      <c r="WAC41" s="156" t="s">
        <v>197</v>
      </c>
      <c r="WAD41" s="147"/>
      <c r="WAE41" s="148"/>
      <c r="WAF41" s="149"/>
      <c r="WAK41" s="156" t="s">
        <v>197</v>
      </c>
      <c r="WAL41" s="147"/>
      <c r="WAM41" s="148"/>
      <c r="WAN41" s="149"/>
      <c r="WAS41" s="156" t="s">
        <v>197</v>
      </c>
      <c r="WAT41" s="147"/>
      <c r="WAU41" s="148"/>
      <c r="WAV41" s="149"/>
      <c r="WBA41" s="156" t="s">
        <v>197</v>
      </c>
      <c r="WBB41" s="147"/>
      <c r="WBC41" s="148"/>
      <c r="WBD41" s="149"/>
      <c r="WBI41" s="156" t="s">
        <v>197</v>
      </c>
      <c r="WBJ41" s="147"/>
      <c r="WBK41" s="148"/>
      <c r="WBL41" s="149"/>
      <c r="WBQ41" s="156" t="s">
        <v>197</v>
      </c>
      <c r="WBR41" s="147"/>
      <c r="WBS41" s="148"/>
      <c r="WBT41" s="149"/>
      <c r="WBY41" s="156" t="s">
        <v>197</v>
      </c>
      <c r="WBZ41" s="147"/>
      <c r="WCA41" s="148"/>
      <c r="WCB41" s="149"/>
      <c r="WCG41" s="156" t="s">
        <v>197</v>
      </c>
      <c r="WCH41" s="147"/>
      <c r="WCI41" s="148"/>
      <c r="WCJ41" s="149"/>
      <c r="WCO41" s="156" t="s">
        <v>197</v>
      </c>
      <c r="WCP41" s="147"/>
      <c r="WCQ41" s="148"/>
      <c r="WCR41" s="149"/>
      <c r="WCW41" s="156" t="s">
        <v>197</v>
      </c>
      <c r="WCX41" s="147"/>
      <c r="WCY41" s="148"/>
      <c r="WCZ41" s="149"/>
      <c r="WDE41" s="156" t="s">
        <v>197</v>
      </c>
      <c r="WDF41" s="147"/>
      <c r="WDG41" s="148"/>
      <c r="WDH41" s="149"/>
      <c r="WDM41" s="156" t="s">
        <v>197</v>
      </c>
      <c r="WDN41" s="147"/>
      <c r="WDO41" s="148"/>
      <c r="WDP41" s="149"/>
      <c r="WDU41" s="156" t="s">
        <v>197</v>
      </c>
      <c r="WDV41" s="147"/>
      <c r="WDW41" s="148"/>
      <c r="WDX41" s="149"/>
      <c r="WEC41" s="156" t="s">
        <v>197</v>
      </c>
      <c r="WED41" s="147"/>
      <c r="WEE41" s="148"/>
      <c r="WEF41" s="149"/>
      <c r="WEK41" s="156" t="s">
        <v>197</v>
      </c>
      <c r="WEL41" s="147"/>
      <c r="WEM41" s="148"/>
      <c r="WEN41" s="149"/>
      <c r="WES41" s="156" t="s">
        <v>197</v>
      </c>
      <c r="WET41" s="147"/>
      <c r="WEU41" s="148"/>
      <c r="WEV41" s="149"/>
      <c r="WFA41" s="156" t="s">
        <v>197</v>
      </c>
      <c r="WFB41" s="147"/>
      <c r="WFC41" s="148"/>
      <c r="WFD41" s="149"/>
      <c r="WFI41" s="156" t="s">
        <v>197</v>
      </c>
      <c r="WFJ41" s="147"/>
      <c r="WFK41" s="148"/>
      <c r="WFL41" s="149"/>
      <c r="WFQ41" s="156" t="s">
        <v>197</v>
      </c>
      <c r="WFR41" s="147"/>
      <c r="WFS41" s="148"/>
      <c r="WFT41" s="149"/>
      <c r="WFY41" s="156" t="s">
        <v>197</v>
      </c>
      <c r="WFZ41" s="147"/>
      <c r="WGA41" s="148"/>
      <c r="WGB41" s="149"/>
      <c r="WGG41" s="156" t="s">
        <v>197</v>
      </c>
      <c r="WGH41" s="147"/>
      <c r="WGI41" s="148"/>
      <c r="WGJ41" s="149"/>
      <c r="WGO41" s="156" t="s">
        <v>197</v>
      </c>
      <c r="WGP41" s="147"/>
      <c r="WGQ41" s="148"/>
      <c r="WGR41" s="149"/>
      <c r="WGW41" s="156" t="s">
        <v>197</v>
      </c>
      <c r="WGX41" s="147"/>
      <c r="WGY41" s="148"/>
      <c r="WGZ41" s="149"/>
      <c r="WHE41" s="156" t="s">
        <v>197</v>
      </c>
      <c r="WHF41" s="147"/>
      <c r="WHG41" s="148"/>
      <c r="WHH41" s="149"/>
      <c r="WHM41" s="156" t="s">
        <v>197</v>
      </c>
      <c r="WHN41" s="147"/>
      <c r="WHO41" s="148"/>
      <c r="WHP41" s="149"/>
      <c r="WHU41" s="156" t="s">
        <v>197</v>
      </c>
      <c r="WHV41" s="147"/>
      <c r="WHW41" s="148"/>
      <c r="WHX41" s="149"/>
      <c r="WIC41" s="156" t="s">
        <v>197</v>
      </c>
      <c r="WID41" s="147"/>
      <c r="WIE41" s="148"/>
      <c r="WIF41" s="149"/>
      <c r="WIK41" s="156" t="s">
        <v>197</v>
      </c>
      <c r="WIL41" s="147"/>
      <c r="WIM41" s="148"/>
      <c r="WIN41" s="149"/>
      <c r="WIS41" s="156" t="s">
        <v>197</v>
      </c>
      <c r="WIT41" s="147"/>
      <c r="WIU41" s="148"/>
      <c r="WIV41" s="149"/>
      <c r="WJA41" s="156" t="s">
        <v>197</v>
      </c>
      <c r="WJB41" s="147"/>
      <c r="WJC41" s="148"/>
      <c r="WJD41" s="149"/>
      <c r="WJI41" s="156" t="s">
        <v>197</v>
      </c>
      <c r="WJJ41" s="147"/>
      <c r="WJK41" s="148"/>
      <c r="WJL41" s="149"/>
      <c r="WJQ41" s="156" t="s">
        <v>197</v>
      </c>
      <c r="WJR41" s="147"/>
      <c r="WJS41" s="148"/>
      <c r="WJT41" s="149"/>
      <c r="WJY41" s="156" t="s">
        <v>197</v>
      </c>
      <c r="WJZ41" s="147"/>
      <c r="WKA41" s="148"/>
      <c r="WKB41" s="149"/>
      <c r="WKG41" s="156" t="s">
        <v>197</v>
      </c>
      <c r="WKH41" s="147"/>
      <c r="WKI41" s="148"/>
      <c r="WKJ41" s="149"/>
      <c r="WKO41" s="156" t="s">
        <v>197</v>
      </c>
      <c r="WKP41" s="147"/>
      <c r="WKQ41" s="148"/>
      <c r="WKR41" s="149"/>
      <c r="WKW41" s="156" t="s">
        <v>197</v>
      </c>
      <c r="WKX41" s="147"/>
      <c r="WKY41" s="148"/>
      <c r="WKZ41" s="149"/>
      <c r="WLE41" s="156" t="s">
        <v>197</v>
      </c>
      <c r="WLF41" s="147"/>
      <c r="WLG41" s="148"/>
      <c r="WLH41" s="149"/>
      <c r="WLM41" s="156" t="s">
        <v>197</v>
      </c>
      <c r="WLN41" s="147"/>
      <c r="WLO41" s="148"/>
      <c r="WLP41" s="149"/>
      <c r="WLU41" s="156" t="s">
        <v>197</v>
      </c>
      <c r="WLV41" s="147"/>
      <c r="WLW41" s="148"/>
      <c r="WLX41" s="149"/>
      <c r="WMC41" s="156" t="s">
        <v>197</v>
      </c>
      <c r="WMD41" s="147"/>
      <c r="WME41" s="148"/>
      <c r="WMF41" s="149"/>
      <c r="WMK41" s="156" t="s">
        <v>197</v>
      </c>
      <c r="WML41" s="147"/>
      <c r="WMM41" s="148"/>
      <c r="WMN41" s="149"/>
      <c r="WMS41" s="156" t="s">
        <v>197</v>
      </c>
      <c r="WMT41" s="147"/>
      <c r="WMU41" s="148"/>
      <c r="WMV41" s="149"/>
      <c r="WNA41" s="156" t="s">
        <v>197</v>
      </c>
      <c r="WNB41" s="147"/>
      <c r="WNC41" s="148"/>
      <c r="WND41" s="149"/>
      <c r="WNI41" s="156" t="s">
        <v>197</v>
      </c>
      <c r="WNJ41" s="147"/>
      <c r="WNK41" s="148"/>
      <c r="WNL41" s="149"/>
      <c r="WNQ41" s="156" t="s">
        <v>197</v>
      </c>
      <c r="WNR41" s="147"/>
      <c r="WNS41" s="148"/>
      <c r="WNT41" s="149"/>
      <c r="WNY41" s="156" t="s">
        <v>197</v>
      </c>
      <c r="WNZ41" s="147"/>
      <c r="WOA41" s="148"/>
      <c r="WOB41" s="149"/>
      <c r="WOG41" s="156" t="s">
        <v>197</v>
      </c>
      <c r="WOH41" s="147"/>
      <c r="WOI41" s="148"/>
      <c r="WOJ41" s="149"/>
      <c r="WOO41" s="156" t="s">
        <v>197</v>
      </c>
      <c r="WOP41" s="147"/>
      <c r="WOQ41" s="148"/>
      <c r="WOR41" s="149"/>
      <c r="WOW41" s="156" t="s">
        <v>197</v>
      </c>
      <c r="WOX41" s="147"/>
      <c r="WOY41" s="148"/>
      <c r="WOZ41" s="149"/>
      <c r="WPE41" s="156" t="s">
        <v>197</v>
      </c>
      <c r="WPF41" s="147"/>
      <c r="WPG41" s="148"/>
      <c r="WPH41" s="149"/>
      <c r="WPM41" s="156" t="s">
        <v>197</v>
      </c>
      <c r="WPN41" s="147"/>
      <c r="WPO41" s="148"/>
      <c r="WPP41" s="149"/>
      <c r="WPU41" s="156" t="s">
        <v>197</v>
      </c>
      <c r="WPV41" s="147"/>
      <c r="WPW41" s="148"/>
      <c r="WPX41" s="149"/>
      <c r="WQC41" s="156" t="s">
        <v>197</v>
      </c>
      <c r="WQD41" s="147"/>
      <c r="WQE41" s="148"/>
      <c r="WQF41" s="149"/>
      <c r="WQK41" s="156" t="s">
        <v>197</v>
      </c>
      <c r="WQL41" s="147"/>
      <c r="WQM41" s="148"/>
      <c r="WQN41" s="149"/>
      <c r="WQS41" s="156" t="s">
        <v>197</v>
      </c>
      <c r="WQT41" s="147"/>
      <c r="WQU41" s="148"/>
      <c r="WQV41" s="149"/>
      <c r="WRA41" s="156" t="s">
        <v>197</v>
      </c>
      <c r="WRB41" s="147"/>
      <c r="WRC41" s="148"/>
      <c r="WRD41" s="149"/>
      <c r="WRI41" s="156" t="s">
        <v>197</v>
      </c>
      <c r="WRJ41" s="147"/>
      <c r="WRK41" s="148"/>
      <c r="WRL41" s="149"/>
      <c r="WRQ41" s="156" t="s">
        <v>197</v>
      </c>
      <c r="WRR41" s="147"/>
      <c r="WRS41" s="148"/>
      <c r="WRT41" s="149"/>
      <c r="WRY41" s="156" t="s">
        <v>197</v>
      </c>
      <c r="WRZ41" s="147"/>
      <c r="WSA41" s="148"/>
      <c r="WSB41" s="149"/>
      <c r="WSG41" s="156" t="s">
        <v>197</v>
      </c>
      <c r="WSH41" s="147"/>
      <c r="WSI41" s="148"/>
      <c r="WSJ41" s="149"/>
      <c r="WSO41" s="156" t="s">
        <v>197</v>
      </c>
      <c r="WSP41" s="147"/>
      <c r="WSQ41" s="148"/>
      <c r="WSR41" s="149"/>
      <c r="WSW41" s="156" t="s">
        <v>197</v>
      </c>
      <c r="WSX41" s="147"/>
      <c r="WSY41" s="148"/>
      <c r="WSZ41" s="149"/>
      <c r="WTE41" s="156" t="s">
        <v>197</v>
      </c>
      <c r="WTF41" s="147"/>
      <c r="WTG41" s="148"/>
      <c r="WTH41" s="149"/>
      <c r="WTM41" s="156" t="s">
        <v>197</v>
      </c>
      <c r="WTN41" s="147"/>
      <c r="WTO41" s="148"/>
      <c r="WTP41" s="149"/>
      <c r="WTU41" s="156" t="s">
        <v>197</v>
      </c>
      <c r="WTV41" s="147"/>
      <c r="WTW41" s="148"/>
      <c r="WTX41" s="149"/>
      <c r="WUC41" s="156" t="s">
        <v>197</v>
      </c>
      <c r="WUD41" s="147"/>
      <c r="WUE41" s="148"/>
      <c r="WUF41" s="149"/>
      <c r="WUK41" s="156" t="s">
        <v>197</v>
      </c>
      <c r="WUL41" s="147"/>
      <c r="WUM41" s="148"/>
      <c r="WUN41" s="149"/>
      <c r="WUS41" s="156" t="s">
        <v>197</v>
      </c>
      <c r="WUT41" s="147"/>
      <c r="WUU41" s="148"/>
      <c r="WUV41" s="149"/>
      <c r="WVA41" s="156" t="s">
        <v>197</v>
      </c>
      <c r="WVB41" s="147"/>
      <c r="WVC41" s="148"/>
      <c r="WVD41" s="149"/>
      <c r="WVI41" s="156" t="s">
        <v>197</v>
      </c>
      <c r="WVJ41" s="147"/>
      <c r="WVK41" s="148"/>
      <c r="WVL41" s="149"/>
      <c r="WVQ41" s="156" t="s">
        <v>197</v>
      </c>
      <c r="WVR41" s="147"/>
      <c r="WVS41" s="148"/>
      <c r="WVT41" s="149"/>
      <c r="WVY41" s="156" t="s">
        <v>197</v>
      </c>
      <c r="WVZ41" s="147"/>
      <c r="WWA41" s="148"/>
      <c r="WWB41" s="149"/>
      <c r="WWG41" s="156" t="s">
        <v>197</v>
      </c>
      <c r="WWH41" s="147"/>
      <c r="WWI41" s="148"/>
      <c r="WWJ41" s="149"/>
      <c r="WWO41" s="156" t="s">
        <v>197</v>
      </c>
      <c r="WWP41" s="147"/>
      <c r="WWQ41" s="148"/>
      <c r="WWR41" s="149"/>
      <c r="WWW41" s="156" t="s">
        <v>197</v>
      </c>
      <c r="WWX41" s="147"/>
      <c r="WWY41" s="148"/>
      <c r="WWZ41" s="149"/>
      <c r="WXE41" s="156" t="s">
        <v>197</v>
      </c>
      <c r="WXF41" s="147"/>
      <c r="WXG41" s="148"/>
      <c r="WXH41" s="149"/>
      <c r="WXM41" s="156" t="s">
        <v>197</v>
      </c>
      <c r="WXN41" s="147"/>
      <c r="WXO41" s="148"/>
      <c r="WXP41" s="149"/>
      <c r="WXU41" s="156" t="s">
        <v>197</v>
      </c>
      <c r="WXV41" s="147"/>
      <c r="WXW41" s="148"/>
      <c r="WXX41" s="149"/>
      <c r="WYC41" s="156" t="s">
        <v>197</v>
      </c>
      <c r="WYD41" s="147"/>
      <c r="WYE41" s="148"/>
      <c r="WYF41" s="149"/>
      <c r="WYK41" s="156" t="s">
        <v>197</v>
      </c>
      <c r="WYL41" s="147"/>
      <c r="WYM41" s="148"/>
      <c r="WYN41" s="149"/>
      <c r="WYS41" s="156" t="s">
        <v>197</v>
      </c>
      <c r="WYT41" s="147"/>
      <c r="WYU41" s="148"/>
      <c r="WYV41" s="149"/>
      <c r="WZA41" s="156" t="s">
        <v>197</v>
      </c>
      <c r="WZB41" s="147"/>
      <c r="WZC41" s="148"/>
      <c r="WZD41" s="149"/>
      <c r="WZI41" s="156" t="s">
        <v>197</v>
      </c>
      <c r="WZJ41" s="147"/>
      <c r="WZK41" s="148"/>
      <c r="WZL41" s="149"/>
      <c r="WZQ41" s="156" t="s">
        <v>197</v>
      </c>
      <c r="WZR41" s="147"/>
      <c r="WZS41" s="148"/>
      <c r="WZT41" s="149"/>
      <c r="WZY41" s="156" t="s">
        <v>197</v>
      </c>
      <c r="WZZ41" s="147"/>
      <c r="XAA41" s="148"/>
      <c r="XAB41" s="149"/>
      <c r="XAG41" s="156" t="s">
        <v>197</v>
      </c>
      <c r="XAH41" s="147"/>
      <c r="XAI41" s="148"/>
      <c r="XAJ41" s="149"/>
      <c r="XAO41" s="156" t="s">
        <v>197</v>
      </c>
      <c r="XAP41" s="147"/>
      <c r="XAQ41" s="148"/>
      <c r="XAR41" s="149"/>
      <c r="XAW41" s="156" t="s">
        <v>197</v>
      </c>
      <c r="XAX41" s="147"/>
      <c r="XAY41" s="148"/>
      <c r="XAZ41" s="149"/>
      <c r="XBE41" s="156" t="s">
        <v>197</v>
      </c>
      <c r="XBF41" s="147"/>
      <c r="XBG41" s="148"/>
      <c r="XBH41" s="149"/>
      <c r="XBM41" s="156" t="s">
        <v>197</v>
      </c>
      <c r="XBN41" s="147"/>
      <c r="XBO41" s="148"/>
      <c r="XBP41" s="149"/>
      <c r="XBU41" s="156" t="s">
        <v>197</v>
      </c>
      <c r="XBV41" s="147"/>
      <c r="XBW41" s="148"/>
      <c r="XBX41" s="149"/>
      <c r="XCC41" s="156" t="s">
        <v>197</v>
      </c>
      <c r="XCD41" s="147"/>
      <c r="XCE41" s="148"/>
      <c r="XCF41" s="149"/>
      <c r="XCK41" s="156" t="s">
        <v>197</v>
      </c>
      <c r="XCL41" s="147"/>
      <c r="XCM41" s="148"/>
      <c r="XCN41" s="149"/>
      <c r="XCS41" s="156" t="s">
        <v>197</v>
      </c>
      <c r="XCT41" s="147"/>
      <c r="XCU41" s="148"/>
      <c r="XCV41" s="149"/>
      <c r="XDA41" s="156" t="s">
        <v>197</v>
      </c>
      <c r="XDB41" s="147"/>
      <c r="XDC41" s="148"/>
      <c r="XDD41" s="149"/>
      <c r="XDI41" s="156" t="s">
        <v>197</v>
      </c>
      <c r="XDJ41" s="147"/>
      <c r="XDK41" s="148"/>
      <c r="XDL41" s="149"/>
      <c r="XDQ41" s="156" t="s">
        <v>197</v>
      </c>
      <c r="XDR41" s="147"/>
      <c r="XDS41" s="148"/>
      <c r="XDT41" s="149"/>
      <c r="XDY41" s="156" t="s">
        <v>197</v>
      </c>
      <c r="XDZ41" s="147"/>
      <c r="XEA41" s="148"/>
      <c r="XEB41" s="149"/>
      <c r="XEG41" s="156" t="s">
        <v>197</v>
      </c>
      <c r="XEH41" s="147"/>
      <c r="XEI41" s="148"/>
      <c r="XEJ41" s="149"/>
      <c r="XEO41" s="156" t="s">
        <v>197</v>
      </c>
      <c r="XEP41" s="147"/>
      <c r="XEQ41" s="148"/>
      <c r="XER41" s="149"/>
      <c r="XEW41" s="156" t="s">
        <v>197</v>
      </c>
      <c r="XEX41" s="147"/>
      <c r="XEY41" s="148"/>
      <c r="XEZ41" s="149"/>
    </row>
    <row r="44" spans="1:1020 1025:2044 2049:3068 3073:4092 4097:5116 5121:6140 6145:7164 7169:8188 8193:9212 9217:10236 10241:11260 11265:12284 12289:13308 13313:14332 14337:15356 15361:16380">
      <c r="A44" s="188" t="s">
        <v>37</v>
      </c>
      <c r="B44" s="188"/>
      <c r="C44" s="188"/>
    </row>
    <row r="45" spans="1:1020 1025:2044 2049:3068 3073:4092 4097:5116 5121:6140 6145:7164 7169:8188 8193:9212 9217:10236 10241:11260 11265:12284 12289:13308 13313:14332 14337:15356 15361:16380" ht="16.5" thickBot="1"/>
    <row r="46" spans="1:1020 1025:2044 2049:3068 3073:4092 4097:5116 5121:6140 6145:7164 7169:8188 8193:9212 9217:10236 10241:11260 11265:12284 12289:13308 13313:14332 14337:15356 15361:16380" ht="16.5" thickBot="1">
      <c r="A46" s="3" t="s">
        <v>38</v>
      </c>
      <c r="B46" s="13" t="s">
        <v>39</v>
      </c>
      <c r="C46" s="13" t="s">
        <v>12</v>
      </c>
    </row>
    <row r="47" spans="1:1020 1025:2044 2049:3068 3073:4092 4097:5116 5121:6140 6145:7164 7169:8188 8193:9212 9217:10236 10241:11260 11265:12284 12289:13308 13313:14332 14337:15356 15361:16380" ht="16.5" thickBot="1">
      <c r="A47" s="5" t="s">
        <v>13</v>
      </c>
      <c r="B47" s="6" t="s">
        <v>201</v>
      </c>
      <c r="C47" s="157">
        <f>(22*2*3.8)-(C9*0.06)</f>
        <v>76.79679999999999</v>
      </c>
    </row>
    <row r="48" spans="1:1020 1025:2044 2049:3068 3073:4092 4097:5116 5121:6140 6145:7164 7169:8188 8193:9212 9217:10236 10241:11260 11265:12284 12289:13308 13313:14332 14337:15356 15361:16380" ht="16.5" thickBot="1">
      <c r="A48" s="5" t="s">
        <v>14</v>
      </c>
      <c r="B48" s="6" t="s">
        <v>41</v>
      </c>
      <c r="C48" s="7"/>
    </row>
    <row r="49" spans="1:3" ht="16.5" thickBot="1">
      <c r="A49" s="5" t="s">
        <v>15</v>
      </c>
      <c r="B49" s="164" t="s">
        <v>224</v>
      </c>
      <c r="C49" s="7"/>
    </row>
    <row r="50" spans="1:3" ht="16.5" thickBot="1">
      <c r="A50" s="5" t="s">
        <v>17</v>
      </c>
      <c r="B50" s="164" t="s">
        <v>22</v>
      </c>
      <c r="C50" s="7"/>
    </row>
    <row r="51" spans="1:3" ht="16.5" thickBot="1">
      <c r="A51" s="185" t="s">
        <v>1</v>
      </c>
      <c r="B51" s="186"/>
      <c r="C51" s="18">
        <f>C47</f>
        <v>76.79679999999999</v>
      </c>
    </row>
    <row r="54" spans="1:3">
      <c r="A54" s="188" t="s">
        <v>42</v>
      </c>
      <c r="B54" s="188"/>
      <c r="C54" s="188"/>
    </row>
    <row r="55" spans="1:3" ht="16.5" thickBot="1"/>
    <row r="56" spans="1:3" ht="16.5" thickBot="1">
      <c r="A56" s="3">
        <v>2</v>
      </c>
      <c r="B56" s="13" t="s">
        <v>43</v>
      </c>
      <c r="C56" s="13" t="s">
        <v>12</v>
      </c>
    </row>
    <row r="57" spans="1:3" ht="16.5" thickBot="1">
      <c r="A57" s="5" t="s">
        <v>25</v>
      </c>
      <c r="B57" s="6" t="s">
        <v>26</v>
      </c>
      <c r="C57" s="14">
        <f>SUM(C26)</f>
        <v>400.16976480000005</v>
      </c>
    </row>
    <row r="58" spans="1:3" ht="16.5" thickBot="1">
      <c r="A58" s="5" t="s">
        <v>28</v>
      </c>
      <c r="B58" s="6" t="s">
        <v>29</v>
      </c>
      <c r="C58" s="14">
        <f>SUM(D40)</f>
        <v>844.48826379840023</v>
      </c>
    </row>
    <row r="59" spans="1:3" ht="16.5" thickBot="1">
      <c r="A59" s="5" t="s">
        <v>38</v>
      </c>
      <c r="B59" s="6" t="s">
        <v>39</v>
      </c>
      <c r="C59" s="14">
        <f>SUM(C51)</f>
        <v>76.79679999999999</v>
      </c>
    </row>
    <row r="60" spans="1:3" ht="16.5" thickBot="1">
      <c r="A60" s="185" t="s">
        <v>1</v>
      </c>
      <c r="B60" s="186"/>
      <c r="C60" s="158">
        <f>SUM(C57:C59)</f>
        <v>1321.4548285984004</v>
      </c>
    </row>
    <row r="61" spans="1:3">
      <c r="A61" s="1"/>
    </row>
    <row r="63" spans="1:3">
      <c r="A63" s="187" t="s">
        <v>44</v>
      </c>
      <c r="B63" s="187"/>
      <c r="C63" s="187"/>
    </row>
    <row r="64" spans="1:3" ht="16.5" thickBot="1"/>
    <row r="65" spans="1:3" ht="16.5" thickBot="1">
      <c r="A65" s="3">
        <v>3</v>
      </c>
      <c r="B65" s="13" t="s">
        <v>45</v>
      </c>
      <c r="C65" s="13" t="s">
        <v>12</v>
      </c>
    </row>
    <row r="66" spans="1:3" ht="16.5" thickBot="1">
      <c r="A66" s="5" t="s">
        <v>13</v>
      </c>
      <c r="B66" s="9" t="s">
        <v>194</v>
      </c>
      <c r="C66" s="158">
        <f>C$16*0.42%</f>
        <v>8.2266911999999994</v>
      </c>
    </row>
    <row r="67" spans="1:3" ht="16.5" thickBot="1">
      <c r="A67" s="5" t="s">
        <v>14</v>
      </c>
      <c r="B67" s="9" t="s">
        <v>203</v>
      </c>
      <c r="C67" s="158">
        <f>C$66*(8%)</f>
        <v>0.65813529599999998</v>
      </c>
    </row>
    <row r="68" spans="1:3" ht="32.25" thickBot="1">
      <c r="A68" s="5" t="s">
        <v>15</v>
      </c>
      <c r="B68" s="9" t="s">
        <v>204</v>
      </c>
      <c r="C68" s="158">
        <f>4%*C66</f>
        <v>0.32906764799999999</v>
      </c>
    </row>
    <row r="69" spans="1:3" ht="16.5" thickBot="1">
      <c r="A69" s="5" t="s">
        <v>17</v>
      </c>
      <c r="B69" s="9" t="s">
        <v>74</v>
      </c>
      <c r="C69" s="158">
        <f>C$16*1.94%</f>
        <v>37.999478400000001</v>
      </c>
    </row>
    <row r="70" spans="1:3" ht="16.5" customHeight="1" thickBot="1">
      <c r="A70" s="5" t="s">
        <v>18</v>
      </c>
      <c r="B70" s="9" t="s">
        <v>218</v>
      </c>
      <c r="C70" s="158">
        <f>C$69*(35.8%)</f>
        <v>13.6038132672</v>
      </c>
    </row>
    <row r="71" spans="1:3" ht="32.25" thickBot="1">
      <c r="A71" s="5" t="s">
        <v>20</v>
      </c>
      <c r="B71" s="9" t="s">
        <v>205</v>
      </c>
      <c r="C71" s="158">
        <f>4%*C69</f>
        <v>1.5199791360000001</v>
      </c>
    </row>
    <row r="72" spans="1:3" ht="16.5" thickBot="1">
      <c r="A72" s="185" t="s">
        <v>1</v>
      </c>
      <c r="B72" s="186"/>
      <c r="C72" s="159">
        <f>SUM(C66:C71)</f>
        <v>62.337164947200009</v>
      </c>
    </row>
    <row r="75" spans="1:3">
      <c r="A75" s="187" t="s">
        <v>46</v>
      </c>
      <c r="B75" s="187"/>
      <c r="C75" s="187"/>
    </row>
    <row r="78" spans="1:3">
      <c r="A78" s="188" t="s">
        <v>47</v>
      </c>
      <c r="B78" s="188"/>
      <c r="C78" s="188"/>
    </row>
    <row r="79" spans="1:3" ht="16.5" thickBot="1">
      <c r="A79" s="2"/>
    </row>
    <row r="80" spans="1:3" ht="16.5" thickBot="1">
      <c r="A80" s="3" t="s">
        <v>48</v>
      </c>
      <c r="B80" s="13" t="s">
        <v>49</v>
      </c>
      <c r="C80" s="13" t="s">
        <v>12</v>
      </c>
    </row>
    <row r="81" spans="1:3" ht="16.5" thickBot="1">
      <c r="A81" s="5" t="s">
        <v>13</v>
      </c>
      <c r="B81" s="6" t="s">
        <v>206</v>
      </c>
      <c r="C81" s="158">
        <f>C$16*8.93%</f>
        <v>174.9151248</v>
      </c>
    </row>
    <row r="82" spans="1:3" ht="16.5" thickBot="1">
      <c r="A82" s="5" t="s">
        <v>14</v>
      </c>
      <c r="B82" s="6" t="s">
        <v>208</v>
      </c>
      <c r="C82" s="158">
        <f>C$16*0.82%</f>
        <v>16.061635199999998</v>
      </c>
    </row>
    <row r="83" spans="1:3" ht="32.25" thickBot="1">
      <c r="A83" s="5" t="s">
        <v>15</v>
      </c>
      <c r="B83" s="6" t="s">
        <v>209</v>
      </c>
      <c r="C83" s="158"/>
    </row>
    <row r="84" spans="1:3" ht="16.5" thickBot="1">
      <c r="A84" s="5" t="s">
        <v>17</v>
      </c>
      <c r="B84" s="6" t="s">
        <v>211</v>
      </c>
      <c r="C84" s="158">
        <f>C$16*0.03%</f>
        <v>0.58762079999999994</v>
      </c>
    </row>
    <row r="85" spans="1:3" ht="16.5" thickBot="1">
      <c r="A85" s="5" t="s">
        <v>18</v>
      </c>
      <c r="B85" s="6" t="s">
        <v>220</v>
      </c>
      <c r="C85" s="158">
        <f>C$16*0.03%</f>
        <v>0.58762079999999994</v>
      </c>
    </row>
    <row r="86" spans="1:3" ht="16.5" thickBot="1">
      <c r="A86" s="5" t="s">
        <v>20</v>
      </c>
      <c r="B86" s="6" t="s">
        <v>22</v>
      </c>
      <c r="C86" s="158"/>
    </row>
    <row r="87" spans="1:3" ht="16.5" thickBot="1">
      <c r="A87" s="185" t="s">
        <v>36</v>
      </c>
      <c r="B87" s="186"/>
      <c r="C87" s="158">
        <f>SUM(C81:C86)</f>
        <v>192.15200160000001</v>
      </c>
    </row>
    <row r="90" spans="1:3">
      <c r="A90" s="188" t="s">
        <v>51</v>
      </c>
      <c r="B90" s="188"/>
      <c r="C90" s="188"/>
    </row>
    <row r="91" spans="1:3" ht="16.5" thickBot="1">
      <c r="A91" s="2"/>
    </row>
    <row r="92" spans="1:3" ht="16.5" thickBot="1">
      <c r="A92" s="3" t="s">
        <v>52</v>
      </c>
      <c r="B92" s="13" t="s">
        <v>53</v>
      </c>
      <c r="C92" s="13" t="s">
        <v>12</v>
      </c>
    </row>
    <row r="93" spans="1:3" ht="16.5" thickBot="1">
      <c r="A93" s="5" t="s">
        <v>13</v>
      </c>
      <c r="B93" s="6" t="s">
        <v>69</v>
      </c>
      <c r="C93" s="7"/>
    </row>
    <row r="94" spans="1:3" ht="16.5" thickBot="1">
      <c r="A94" s="185" t="s">
        <v>1</v>
      </c>
      <c r="B94" s="186"/>
      <c r="C94" s="7"/>
    </row>
    <row r="97" spans="1:3">
      <c r="A97" s="188" t="s">
        <v>54</v>
      </c>
      <c r="B97" s="188"/>
      <c r="C97" s="188"/>
    </row>
    <row r="98" spans="1:3" ht="16.5" thickBot="1">
      <c r="A98" s="2"/>
    </row>
    <row r="99" spans="1:3" ht="16.5" thickBot="1">
      <c r="A99" s="3">
        <v>4</v>
      </c>
      <c r="B99" s="13" t="s">
        <v>55</v>
      </c>
      <c r="C99" s="13" t="s">
        <v>12</v>
      </c>
    </row>
    <row r="100" spans="1:3" ht="16.5" thickBot="1">
      <c r="A100" s="5" t="s">
        <v>48</v>
      </c>
      <c r="B100" s="6" t="s">
        <v>49</v>
      </c>
      <c r="C100" s="18">
        <f>C87</f>
        <v>192.15200160000001</v>
      </c>
    </row>
    <row r="101" spans="1:3" ht="16.5" thickBot="1">
      <c r="A101" s="5" t="s">
        <v>52</v>
      </c>
      <c r="B101" s="6" t="s">
        <v>53</v>
      </c>
      <c r="C101" s="7"/>
    </row>
    <row r="102" spans="1:3" ht="16.5" thickBot="1">
      <c r="A102" s="185" t="s">
        <v>1</v>
      </c>
      <c r="B102" s="186"/>
      <c r="C102" s="18">
        <f>C100</f>
        <v>192.15200160000001</v>
      </c>
    </row>
    <row r="105" spans="1:3">
      <c r="A105" s="187" t="s">
        <v>56</v>
      </c>
      <c r="B105" s="187"/>
      <c r="C105" s="187"/>
    </row>
    <row r="106" spans="1:3" ht="16.5" thickBot="1"/>
    <row r="107" spans="1:3" ht="16.5" thickBot="1">
      <c r="A107" s="3">
        <v>5</v>
      </c>
      <c r="B107" s="10" t="s">
        <v>5</v>
      </c>
      <c r="C107" s="13" t="s">
        <v>12</v>
      </c>
    </row>
    <row r="108" spans="1:3" ht="16.5" thickBot="1">
      <c r="A108" s="5" t="s">
        <v>13</v>
      </c>
      <c r="B108" s="6" t="s">
        <v>57</v>
      </c>
      <c r="C108" s="158">
        <v>17.48</v>
      </c>
    </row>
    <row r="109" spans="1:3" ht="16.5" thickBot="1">
      <c r="A109" s="5" t="s">
        <v>14</v>
      </c>
      <c r="B109" s="6" t="s">
        <v>58</v>
      </c>
      <c r="C109" s="14">
        <v>0</v>
      </c>
    </row>
    <row r="110" spans="1:3" ht="16.5" thickBot="1">
      <c r="A110" s="5" t="s">
        <v>15</v>
      </c>
      <c r="B110" s="6" t="s">
        <v>59</v>
      </c>
      <c r="C110" s="14">
        <v>0</v>
      </c>
    </row>
    <row r="111" spans="1:3" ht="16.5" thickBot="1">
      <c r="A111" s="5" t="s">
        <v>17</v>
      </c>
      <c r="B111" s="6" t="s">
        <v>22</v>
      </c>
      <c r="C111" s="14"/>
    </row>
    <row r="112" spans="1:3" ht="16.5" thickBot="1">
      <c r="A112" s="185" t="s">
        <v>36</v>
      </c>
      <c r="B112" s="186"/>
      <c r="C112" s="14">
        <f>SUM(C108:C109)</f>
        <v>17.48</v>
      </c>
    </row>
    <row r="114" spans="1:6">
      <c r="A114" s="187" t="s">
        <v>73</v>
      </c>
      <c r="B114" s="187"/>
      <c r="C114" s="17">
        <f>SUM(C16,C60,C72,C87,C112)</f>
        <v>3552.1599951456005</v>
      </c>
      <c r="D114" s="142"/>
    </row>
    <row r="116" spans="1:6">
      <c r="A116" s="187" t="s">
        <v>60</v>
      </c>
      <c r="B116" s="187"/>
      <c r="C116" s="187"/>
    </row>
    <row r="117" spans="1:6" ht="16.5" thickBot="1"/>
    <row r="118" spans="1:6" ht="16.5" thickBot="1">
      <c r="A118" s="3">
        <v>6</v>
      </c>
      <c r="B118" s="10" t="s">
        <v>6</v>
      </c>
      <c r="C118" s="13" t="s">
        <v>30</v>
      </c>
      <c r="D118" s="13" t="s">
        <v>12</v>
      </c>
    </row>
    <row r="119" spans="1:6" ht="16.5" thickBot="1">
      <c r="A119" s="5" t="s">
        <v>13</v>
      </c>
      <c r="B119" s="6" t="s">
        <v>221</v>
      </c>
      <c r="C119" s="15">
        <v>0.05</v>
      </c>
      <c r="D119" s="14">
        <f>C$114*C119</f>
        <v>177.60799975728003</v>
      </c>
      <c r="E119" s="142"/>
    </row>
    <row r="120" spans="1:6" ht="16.5" thickBot="1">
      <c r="A120" s="5" t="s">
        <v>14</v>
      </c>
      <c r="B120" s="6" t="s">
        <v>222</v>
      </c>
      <c r="C120" s="15">
        <v>0.06</v>
      </c>
      <c r="D120" s="14">
        <f>(C114+D119)*C120</f>
        <v>223.78607969417283</v>
      </c>
    </row>
    <row r="121" spans="1:6" ht="16.5" thickBot="1">
      <c r="A121" s="5" t="s">
        <v>15</v>
      </c>
      <c r="B121" s="6" t="s">
        <v>8</v>
      </c>
      <c r="C121" s="7"/>
      <c r="D121" s="7"/>
    </row>
    <row r="122" spans="1:6" ht="16.5" thickBot="1">
      <c r="A122" s="5" t="s">
        <v>225</v>
      </c>
      <c r="B122" s="6" t="s">
        <v>70</v>
      </c>
      <c r="C122" s="8">
        <v>0.05</v>
      </c>
      <c r="D122" s="14">
        <f>((C$114+D$119+D$120)/(1-0.0865))*C122</f>
        <v>216.39595372726072</v>
      </c>
      <c r="E122" s="142"/>
      <c r="F122" s="142"/>
    </row>
    <row r="123" spans="1:6" ht="16.5" thickBot="1">
      <c r="A123" s="5" t="s">
        <v>226</v>
      </c>
      <c r="B123" s="6" t="s">
        <v>71</v>
      </c>
      <c r="C123" s="8">
        <v>0.03</v>
      </c>
      <c r="D123" s="14">
        <f>((C$114+D$119+D$120)/(1-0.0865))*C123</f>
        <v>129.83757223635644</v>
      </c>
    </row>
    <row r="124" spans="1:6" ht="16.5" thickBot="1">
      <c r="A124" s="5" t="s">
        <v>227</v>
      </c>
      <c r="B124" s="6" t="s">
        <v>72</v>
      </c>
      <c r="C124" s="8">
        <v>6.4999999999999997E-3</v>
      </c>
      <c r="D124" s="14">
        <f>((C$114+D$119+D$120)/(1-0.0865))*C124</f>
        <v>28.131473984543891</v>
      </c>
    </row>
    <row r="125" spans="1:6" ht="16.5" thickBot="1">
      <c r="A125" s="185" t="s">
        <v>36</v>
      </c>
      <c r="B125" s="186"/>
      <c r="C125" s="7"/>
      <c r="D125" s="14">
        <f>SUM(D119:D124)</f>
        <v>775.75907939961382</v>
      </c>
    </row>
    <row r="126" spans="1:6" s="153" customFormat="1"/>
    <row r="128" spans="1:6">
      <c r="A128" s="187" t="s">
        <v>61</v>
      </c>
      <c r="B128" s="187"/>
      <c r="C128" s="187"/>
    </row>
    <row r="129" spans="1:3" ht="16.5" thickBot="1"/>
    <row r="130" spans="1:3" ht="16.5" thickBot="1">
      <c r="A130" s="3"/>
      <c r="B130" s="13" t="s">
        <v>62</v>
      </c>
      <c r="C130" s="13" t="s">
        <v>12</v>
      </c>
    </row>
    <row r="131" spans="1:3" ht="16.5" thickBot="1">
      <c r="A131" s="12" t="s">
        <v>13</v>
      </c>
      <c r="B131" s="6" t="s">
        <v>10</v>
      </c>
      <c r="C131" s="16">
        <f>SUM(C16)</f>
        <v>1958.7360000000001</v>
      </c>
    </row>
    <row r="132" spans="1:3" ht="16.5" thickBot="1">
      <c r="A132" s="12" t="s">
        <v>14</v>
      </c>
      <c r="B132" s="6" t="s">
        <v>23</v>
      </c>
      <c r="C132" s="16">
        <f>SUM(C26,D40,C51)</f>
        <v>1321.4548285984004</v>
      </c>
    </row>
    <row r="133" spans="1:3" ht="16.5" thickBot="1">
      <c r="A133" s="12" t="s">
        <v>15</v>
      </c>
      <c r="B133" s="6" t="s">
        <v>44</v>
      </c>
      <c r="C133" s="16">
        <f>SUM(C72)</f>
        <v>62.337164947200009</v>
      </c>
    </row>
    <row r="134" spans="1:3" ht="16.5" thickBot="1">
      <c r="A134" s="12" t="s">
        <v>17</v>
      </c>
      <c r="B134" s="6" t="s">
        <v>46</v>
      </c>
      <c r="C134" s="16">
        <f>SUM(C87)</f>
        <v>192.15200160000001</v>
      </c>
    </row>
    <row r="135" spans="1:3" ht="16.5" thickBot="1">
      <c r="A135" s="12" t="s">
        <v>18</v>
      </c>
      <c r="B135" s="6" t="s">
        <v>56</v>
      </c>
      <c r="C135" s="16">
        <f>SUM(C112)</f>
        <v>17.48</v>
      </c>
    </row>
    <row r="136" spans="1:3" ht="16.5" thickBot="1">
      <c r="A136" s="185" t="s">
        <v>63</v>
      </c>
      <c r="B136" s="186"/>
      <c r="C136" s="6"/>
    </row>
    <row r="137" spans="1:3" ht="16.5" thickBot="1">
      <c r="A137" s="12" t="s">
        <v>20</v>
      </c>
      <c r="B137" s="6" t="s">
        <v>64</v>
      </c>
      <c r="C137" s="16">
        <f>D125</f>
        <v>775.75907939961382</v>
      </c>
    </row>
    <row r="138" spans="1:3" ht="16.5" thickBot="1">
      <c r="A138" s="185" t="s">
        <v>65</v>
      </c>
      <c r="B138" s="186"/>
      <c r="C138" s="160">
        <f>SUM(C131:C137)</f>
        <v>4327.9190745452142</v>
      </c>
    </row>
    <row r="139" spans="1:3" ht="16.5" thickBot="1"/>
    <row r="140" spans="1:3" ht="16.5" thickBot="1">
      <c r="A140" s="182" t="s">
        <v>238</v>
      </c>
      <c r="B140" s="183"/>
      <c r="C140" s="172">
        <v>4327.92</v>
      </c>
    </row>
    <row r="141" spans="1:3" ht="16.5" thickBot="1">
      <c r="A141" s="182" t="s">
        <v>239</v>
      </c>
      <c r="B141" s="183"/>
      <c r="C141" s="172">
        <f>C140*12</f>
        <v>51935.040000000001</v>
      </c>
    </row>
  </sheetData>
  <mergeCells count="33">
    <mergeCell ref="A138:B138"/>
    <mergeCell ref="A112:B112"/>
    <mergeCell ref="A114:B114"/>
    <mergeCell ref="A116:C116"/>
    <mergeCell ref="A125:B125"/>
    <mergeCell ref="A136:B136"/>
    <mergeCell ref="A128:C128"/>
    <mergeCell ref="A26:B26"/>
    <mergeCell ref="A40:B40"/>
    <mergeCell ref="A44:C44"/>
    <mergeCell ref="A29:D29"/>
    <mergeCell ref="A51:B51"/>
    <mergeCell ref="A78:C78"/>
    <mergeCell ref="A90:C90"/>
    <mergeCell ref="A94:B94"/>
    <mergeCell ref="A97:C97"/>
    <mergeCell ref="A102:B102"/>
    <mergeCell ref="A140:B140"/>
    <mergeCell ref="A141:B141"/>
    <mergeCell ref="A19:C19"/>
    <mergeCell ref="A21:C21"/>
    <mergeCell ref="A1:D1"/>
    <mergeCell ref="A2:D2"/>
    <mergeCell ref="A3:D3"/>
    <mergeCell ref="A6:C6"/>
    <mergeCell ref="A16:B16"/>
    <mergeCell ref="A105:C105"/>
    <mergeCell ref="A54:C54"/>
    <mergeCell ref="A60:B60"/>
    <mergeCell ref="A63:C63"/>
    <mergeCell ref="A72:B72"/>
    <mergeCell ref="A75:C75"/>
    <mergeCell ref="A87:B87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47"/>
  <sheetViews>
    <sheetView topLeftCell="A125" workbookViewId="0">
      <selection activeCell="I147" sqref="I147"/>
    </sheetView>
  </sheetViews>
  <sheetFormatPr defaultRowHeight="15"/>
  <cols>
    <col min="9" max="9" width="14.28515625" customWidth="1"/>
    <col min="10" max="10" width="13.28515625" customWidth="1"/>
    <col min="11" max="12" width="10.5703125" bestFit="1" customWidth="1"/>
  </cols>
  <sheetData>
    <row r="2" spans="1:9">
      <c r="A2" s="192" t="s">
        <v>78</v>
      </c>
      <c r="B2" s="192"/>
      <c r="C2" s="192"/>
      <c r="D2" s="192"/>
      <c r="E2" s="192"/>
      <c r="F2" s="192"/>
      <c r="G2" s="192"/>
      <c r="H2" s="192"/>
      <c r="I2" s="192"/>
    </row>
    <row r="3" spans="1:9">
      <c r="A3" s="21" t="s">
        <v>79</v>
      </c>
      <c r="B3" s="21"/>
      <c r="C3" s="21"/>
      <c r="D3" s="21"/>
      <c r="E3" s="21"/>
      <c r="F3" s="21"/>
      <c r="G3" s="21"/>
      <c r="H3" s="21"/>
      <c r="I3" s="21"/>
    </row>
    <row r="4" spans="1:9">
      <c r="A4" s="21" t="s">
        <v>80</v>
      </c>
      <c r="B4" s="21"/>
      <c r="C4" s="21"/>
      <c r="D4" s="21"/>
      <c r="E4" s="21"/>
      <c r="F4" s="21"/>
      <c r="G4" s="21"/>
      <c r="H4" s="21"/>
      <c r="I4" s="21"/>
    </row>
    <row r="5" spans="1:9">
      <c r="A5" s="193"/>
      <c r="B5" s="193"/>
      <c r="C5" s="193"/>
      <c r="D5" s="193"/>
      <c r="E5" s="193"/>
      <c r="F5" s="193"/>
      <c r="G5" s="193"/>
      <c r="H5" s="21"/>
      <c r="I5" s="21"/>
    </row>
    <row r="6" spans="1:9">
      <c r="A6" s="194" t="s">
        <v>81</v>
      </c>
      <c r="B6" s="194"/>
      <c r="C6" s="194"/>
      <c r="D6" s="194"/>
      <c r="E6" s="194"/>
      <c r="F6" s="194"/>
      <c r="G6" s="194"/>
      <c r="H6" s="194"/>
      <c r="I6" s="194"/>
    </row>
    <row r="7" spans="1:9">
      <c r="A7" s="22" t="s">
        <v>13</v>
      </c>
      <c r="B7" s="195" t="s">
        <v>82</v>
      </c>
      <c r="C7" s="195"/>
      <c r="D7" s="195"/>
      <c r="E7" s="195"/>
      <c r="F7" s="195"/>
      <c r="G7" s="195"/>
      <c r="H7" s="195"/>
      <c r="I7" s="23"/>
    </row>
    <row r="8" spans="1:9">
      <c r="A8" s="22" t="s">
        <v>14</v>
      </c>
      <c r="B8" s="195" t="s">
        <v>83</v>
      </c>
      <c r="C8" s="195"/>
      <c r="D8" s="195"/>
      <c r="E8" s="195"/>
      <c r="F8" s="195"/>
      <c r="G8" s="195"/>
      <c r="H8" s="195"/>
      <c r="I8" s="22" t="s">
        <v>84</v>
      </c>
    </row>
    <row r="9" spans="1:9">
      <c r="A9" s="22" t="s">
        <v>15</v>
      </c>
      <c r="B9" s="195" t="s">
        <v>85</v>
      </c>
      <c r="C9" s="195"/>
      <c r="D9" s="195"/>
      <c r="E9" s="195"/>
      <c r="F9" s="195"/>
      <c r="G9" s="195"/>
      <c r="H9" s="195"/>
      <c r="I9" s="22">
        <v>2019</v>
      </c>
    </row>
    <row r="10" spans="1:9">
      <c r="A10" s="22" t="s">
        <v>17</v>
      </c>
      <c r="B10" s="195" t="s">
        <v>86</v>
      </c>
      <c r="C10" s="195"/>
      <c r="D10" s="195"/>
      <c r="E10" s="195"/>
      <c r="F10" s="195"/>
      <c r="G10" s="195"/>
      <c r="H10" s="195"/>
      <c r="I10" s="22">
        <v>12</v>
      </c>
    </row>
    <row r="11" spans="1:9">
      <c r="A11" s="24"/>
      <c r="B11" s="25"/>
      <c r="C11" s="25"/>
      <c r="D11" s="25"/>
      <c r="E11" s="25"/>
      <c r="F11" s="25"/>
      <c r="G11" s="25"/>
      <c r="H11" s="24"/>
      <c r="I11" s="24"/>
    </row>
    <row r="12" spans="1:9">
      <c r="A12" s="194" t="s">
        <v>87</v>
      </c>
      <c r="B12" s="194"/>
      <c r="C12" s="194"/>
      <c r="D12" s="194"/>
      <c r="E12" s="194"/>
      <c r="F12" s="194"/>
      <c r="G12" s="194"/>
      <c r="H12" s="194"/>
      <c r="I12" s="194"/>
    </row>
    <row r="13" spans="1:9">
      <c r="A13" s="196" t="s">
        <v>88</v>
      </c>
      <c r="B13" s="196"/>
      <c r="C13" s="196" t="s">
        <v>89</v>
      </c>
      <c r="D13" s="196"/>
      <c r="E13" s="196" t="s">
        <v>90</v>
      </c>
      <c r="F13" s="196"/>
      <c r="G13" s="196"/>
      <c r="H13" s="196"/>
      <c r="I13" s="196"/>
    </row>
    <row r="14" spans="1:9">
      <c r="A14" s="196" t="s">
        <v>91</v>
      </c>
      <c r="B14" s="196"/>
      <c r="C14" s="196" t="s">
        <v>92</v>
      </c>
      <c r="D14" s="196"/>
      <c r="E14" s="196"/>
      <c r="F14" s="196"/>
      <c r="G14" s="196"/>
      <c r="H14" s="196"/>
      <c r="I14" s="196"/>
    </row>
    <row r="15" spans="1:9">
      <c r="A15" s="24"/>
      <c r="B15" s="25"/>
      <c r="C15" s="25"/>
      <c r="D15" s="25"/>
      <c r="E15" s="25"/>
      <c r="F15" s="25"/>
      <c r="G15" s="25"/>
      <c r="H15" s="24"/>
      <c r="I15" s="24"/>
    </row>
    <row r="16" spans="1:9">
      <c r="A16" s="194" t="s">
        <v>94</v>
      </c>
      <c r="B16" s="194"/>
      <c r="C16" s="194"/>
      <c r="D16" s="194"/>
      <c r="E16" s="194"/>
      <c r="F16" s="194"/>
      <c r="G16" s="194"/>
      <c r="H16" s="194"/>
      <c r="I16" s="194"/>
    </row>
    <row r="17" spans="1:10" ht="25.5">
      <c r="A17" s="22">
        <v>1</v>
      </c>
      <c r="B17" s="195" t="s">
        <v>95</v>
      </c>
      <c r="C17" s="195"/>
      <c r="D17" s="195"/>
      <c r="E17" s="195"/>
      <c r="F17" s="195"/>
      <c r="G17" s="195"/>
      <c r="H17" s="195"/>
      <c r="I17" s="26" t="s">
        <v>96</v>
      </c>
    </row>
    <row r="18" spans="1:10">
      <c r="A18" s="22">
        <v>2</v>
      </c>
      <c r="B18" s="195" t="s">
        <v>97</v>
      </c>
      <c r="C18" s="195"/>
      <c r="D18" s="195"/>
      <c r="E18" s="195"/>
      <c r="F18" s="195"/>
      <c r="G18" s="195"/>
      <c r="H18" s="195"/>
      <c r="I18" s="22" t="s">
        <v>98</v>
      </c>
    </row>
    <row r="19" spans="1:10">
      <c r="A19" s="22">
        <v>3</v>
      </c>
      <c r="B19" s="195" t="s">
        <v>99</v>
      </c>
      <c r="C19" s="195"/>
      <c r="D19" s="195"/>
      <c r="E19" s="195"/>
      <c r="F19" s="195"/>
      <c r="G19" s="195"/>
      <c r="H19" s="195"/>
      <c r="I19" s="27">
        <v>5091.07</v>
      </c>
    </row>
    <row r="20" spans="1:10">
      <c r="A20" s="22">
        <v>4</v>
      </c>
      <c r="B20" s="195" t="s">
        <v>100</v>
      </c>
      <c r="C20" s="195"/>
      <c r="D20" s="195"/>
      <c r="E20" s="195"/>
      <c r="F20" s="195"/>
      <c r="G20" s="195"/>
      <c r="H20" s="195"/>
      <c r="I20" s="28" t="s">
        <v>101</v>
      </c>
    </row>
    <row r="21" spans="1:10">
      <c r="A21" s="22">
        <v>5</v>
      </c>
      <c r="B21" s="195" t="s">
        <v>102</v>
      </c>
      <c r="C21" s="195"/>
      <c r="D21" s="195"/>
      <c r="E21" s="195"/>
      <c r="F21" s="195"/>
      <c r="G21" s="195"/>
      <c r="H21" s="195"/>
      <c r="I21" s="23" t="s">
        <v>103</v>
      </c>
    </row>
    <row r="22" spans="1:10">
      <c r="A22" s="29"/>
      <c r="B22" s="30"/>
      <c r="C22" s="30"/>
      <c r="D22" s="30"/>
      <c r="E22" s="30"/>
      <c r="F22" s="30"/>
      <c r="G22" s="30"/>
      <c r="H22" s="30"/>
      <c r="I22" s="31"/>
    </row>
    <row r="23" spans="1:10">
      <c r="A23" s="202" t="s">
        <v>104</v>
      </c>
      <c r="B23" s="203"/>
      <c r="C23" s="203"/>
      <c r="D23" s="203"/>
      <c r="E23" s="203"/>
      <c r="F23" s="203"/>
      <c r="G23" s="203"/>
      <c r="H23" s="203"/>
      <c r="I23" s="204"/>
    </row>
    <row r="24" spans="1:10">
      <c r="A24" s="201" t="s">
        <v>105</v>
      </c>
      <c r="B24" s="201"/>
      <c r="C24" s="201"/>
      <c r="D24" s="201"/>
      <c r="E24" s="201"/>
      <c r="F24" s="201"/>
      <c r="G24" s="201"/>
      <c r="H24" s="201"/>
      <c r="I24" s="201"/>
    </row>
    <row r="25" spans="1:10">
      <c r="A25" s="32">
        <v>1</v>
      </c>
      <c r="B25" s="205" t="s">
        <v>106</v>
      </c>
      <c r="C25" s="205"/>
      <c r="D25" s="205"/>
      <c r="E25" s="205"/>
      <c r="F25" s="205"/>
      <c r="G25" s="205"/>
      <c r="H25" s="32" t="s">
        <v>107</v>
      </c>
      <c r="I25" s="32" t="s">
        <v>108</v>
      </c>
    </row>
    <row r="26" spans="1:10">
      <c r="A26" s="32" t="s">
        <v>13</v>
      </c>
      <c r="B26" s="195" t="s">
        <v>109</v>
      </c>
      <c r="C26" s="195"/>
      <c r="D26" s="195"/>
      <c r="E26" s="195"/>
      <c r="F26" s="195"/>
      <c r="G26" s="195"/>
      <c r="H26" s="33"/>
      <c r="I26" s="34">
        <v>5091.07</v>
      </c>
    </row>
    <row r="27" spans="1:10">
      <c r="A27" s="32" t="s">
        <v>14</v>
      </c>
      <c r="B27" s="195" t="s">
        <v>110</v>
      </c>
      <c r="C27" s="195"/>
      <c r="D27" s="195"/>
      <c r="E27" s="195"/>
      <c r="F27" s="195"/>
      <c r="G27" s="195"/>
      <c r="H27" s="35"/>
      <c r="I27" s="36">
        <v>0</v>
      </c>
    </row>
    <row r="28" spans="1:10">
      <c r="A28" s="32" t="s">
        <v>15</v>
      </c>
      <c r="B28" s="195" t="s">
        <v>111</v>
      </c>
      <c r="C28" s="195"/>
      <c r="D28" s="195"/>
      <c r="E28" s="195"/>
      <c r="F28" s="195"/>
      <c r="G28" s="195"/>
      <c r="H28" s="35">
        <v>0.2</v>
      </c>
      <c r="I28" s="34">
        <v>199.6</v>
      </c>
      <c r="J28">
        <f>998*20%</f>
        <v>199.60000000000002</v>
      </c>
    </row>
    <row r="29" spans="1:10">
      <c r="A29" s="32" t="s">
        <v>17</v>
      </c>
      <c r="B29" s="195" t="s">
        <v>0</v>
      </c>
      <c r="C29" s="195"/>
      <c r="D29" s="195"/>
      <c r="E29" s="195"/>
      <c r="F29" s="195"/>
      <c r="G29" s="195"/>
      <c r="H29" s="35"/>
      <c r="I29" s="36">
        <v>0</v>
      </c>
    </row>
    <row r="30" spans="1:10">
      <c r="A30" s="37" t="s">
        <v>18</v>
      </c>
      <c r="B30" s="195" t="s">
        <v>19</v>
      </c>
      <c r="C30" s="195"/>
      <c r="D30" s="195"/>
      <c r="E30" s="195"/>
      <c r="F30" s="195"/>
      <c r="G30" s="195"/>
      <c r="H30" s="38"/>
      <c r="I30" s="36">
        <v>0</v>
      </c>
    </row>
    <row r="31" spans="1:10">
      <c r="A31" s="37" t="s">
        <v>20</v>
      </c>
      <c r="B31" s="195" t="s">
        <v>22</v>
      </c>
      <c r="C31" s="195"/>
      <c r="D31" s="195"/>
      <c r="E31" s="195"/>
      <c r="F31" s="195"/>
      <c r="G31" s="195"/>
      <c r="H31" s="35"/>
      <c r="I31" s="36">
        <v>0</v>
      </c>
    </row>
    <row r="32" spans="1:10">
      <c r="A32" s="197" t="s">
        <v>112</v>
      </c>
      <c r="B32" s="198"/>
      <c r="C32" s="198"/>
      <c r="D32" s="198"/>
      <c r="E32" s="198"/>
      <c r="F32" s="198"/>
      <c r="G32" s="198"/>
      <c r="H32" s="199"/>
      <c r="I32" s="41">
        <f>SUM(I26:I31)</f>
        <v>5290.67</v>
      </c>
    </row>
    <row r="33" spans="1:12">
      <c r="A33" s="200" t="s">
        <v>113</v>
      </c>
      <c r="B33" s="200"/>
      <c r="C33" s="200"/>
      <c r="D33" s="200"/>
      <c r="E33" s="200"/>
      <c r="F33" s="200"/>
      <c r="G33" s="200"/>
      <c r="H33" s="200"/>
      <c r="I33" s="200"/>
    </row>
    <row r="34" spans="1:12">
      <c r="A34" s="42"/>
      <c r="B34" s="42"/>
      <c r="C34" s="42"/>
      <c r="D34" s="42"/>
      <c r="E34" s="42"/>
      <c r="F34" s="42"/>
      <c r="G34" s="42"/>
      <c r="H34" s="42"/>
      <c r="I34" s="43"/>
    </row>
    <row r="35" spans="1:12">
      <c r="A35" s="201" t="s">
        <v>114</v>
      </c>
      <c r="B35" s="201"/>
      <c r="C35" s="201"/>
      <c r="D35" s="201"/>
      <c r="E35" s="201"/>
      <c r="F35" s="201"/>
      <c r="G35" s="201"/>
      <c r="H35" s="201"/>
      <c r="I35" s="201"/>
    </row>
    <row r="36" spans="1:12">
      <c r="A36" s="205" t="s">
        <v>115</v>
      </c>
      <c r="B36" s="205"/>
      <c r="C36" s="205"/>
      <c r="D36" s="205"/>
      <c r="E36" s="205"/>
      <c r="F36" s="205"/>
      <c r="G36" s="205"/>
      <c r="H36" s="32" t="s">
        <v>107</v>
      </c>
      <c r="I36" s="32" t="s">
        <v>108</v>
      </c>
    </row>
    <row r="37" spans="1:12">
      <c r="A37" s="32" t="s">
        <v>13</v>
      </c>
      <c r="B37" s="195" t="s">
        <v>116</v>
      </c>
      <c r="C37" s="195"/>
      <c r="D37" s="195"/>
      <c r="E37" s="195"/>
      <c r="F37" s="195"/>
      <c r="G37" s="195"/>
      <c r="H37" s="44">
        <v>8.3299999999999999E-2</v>
      </c>
      <c r="I37" s="45">
        <f>$I$32*H37</f>
        <v>440.71281099999999</v>
      </c>
      <c r="J37" s="110">
        <f>$I$32*8.33%</f>
        <v>440.71281099999999</v>
      </c>
      <c r="K37">
        <f>6109.28*8.33%</f>
        <v>508.90302399999996</v>
      </c>
      <c r="L37" s="110">
        <f>I32*H37</f>
        <v>440.71281099999999</v>
      </c>
    </row>
    <row r="38" spans="1:12">
      <c r="A38" s="32" t="s">
        <v>14</v>
      </c>
      <c r="B38" s="207" t="s">
        <v>117</v>
      </c>
      <c r="C38" s="208"/>
      <c r="D38" s="208"/>
      <c r="E38" s="208"/>
      <c r="F38" s="208"/>
      <c r="G38" s="209"/>
      <c r="H38" s="46">
        <v>0.121</v>
      </c>
      <c r="I38" s="45">
        <f>H38*I32</f>
        <v>640.17106999999999</v>
      </c>
      <c r="J38" s="110">
        <f>$I$32*12.1%</f>
        <v>640.17106999999999</v>
      </c>
      <c r="L38" s="110">
        <f>I32*H38</f>
        <v>640.17106999999999</v>
      </c>
    </row>
    <row r="39" spans="1:12">
      <c r="A39" s="205" t="s">
        <v>118</v>
      </c>
      <c r="B39" s="205"/>
      <c r="C39" s="205"/>
      <c r="D39" s="205"/>
      <c r="E39" s="205"/>
      <c r="F39" s="205"/>
      <c r="G39" s="205"/>
      <c r="H39" s="47">
        <f>TRUNC(SUM(H37:H38),4)</f>
        <v>0.20430000000000001</v>
      </c>
      <c r="I39" s="48">
        <f>TRUNC(SUM(I37:I38),2)</f>
        <v>1080.8800000000001</v>
      </c>
      <c r="J39" s="110">
        <f>SUM(J37:J38)</f>
        <v>1080.883881</v>
      </c>
    </row>
    <row r="40" spans="1:12">
      <c r="A40" s="42"/>
      <c r="B40" s="42"/>
      <c r="C40" s="42"/>
      <c r="D40" s="42"/>
      <c r="E40" s="42"/>
      <c r="F40" s="42"/>
      <c r="G40" s="42"/>
      <c r="H40" s="49"/>
      <c r="I40" s="50"/>
    </row>
    <row r="41" spans="1:12">
      <c r="A41" s="210" t="s">
        <v>119</v>
      </c>
      <c r="B41" s="208"/>
      <c r="C41" s="208"/>
      <c r="D41" s="208"/>
      <c r="E41" s="208"/>
      <c r="F41" s="208"/>
      <c r="G41" s="208"/>
      <c r="H41" s="208"/>
      <c r="I41" s="209"/>
    </row>
    <row r="42" spans="1:12">
      <c r="A42" s="42"/>
      <c r="B42" s="42"/>
      <c r="C42" s="42"/>
      <c r="D42" s="42"/>
      <c r="E42" s="42"/>
      <c r="F42" s="42"/>
      <c r="G42" s="42"/>
      <c r="H42" s="49"/>
      <c r="I42" s="50"/>
    </row>
    <row r="43" spans="1:12">
      <c r="A43" s="211" t="s">
        <v>120</v>
      </c>
      <c r="B43" s="212"/>
      <c r="C43" s="212"/>
      <c r="D43" s="212"/>
      <c r="E43" s="212"/>
      <c r="F43" s="212"/>
      <c r="G43" s="212"/>
      <c r="H43" s="212"/>
      <c r="I43" s="51">
        <f>I32+I39</f>
        <v>6371.55</v>
      </c>
      <c r="J43" s="19">
        <f>6109.28+1248.12</f>
        <v>7357.4</v>
      </c>
    </row>
    <row r="44" spans="1:12">
      <c r="A44" s="206" t="s">
        <v>121</v>
      </c>
      <c r="B44" s="206"/>
      <c r="C44" s="206"/>
      <c r="D44" s="206"/>
      <c r="E44" s="206"/>
      <c r="F44" s="206"/>
      <c r="G44" s="206"/>
      <c r="H44" s="52" t="s">
        <v>107</v>
      </c>
      <c r="I44" s="52" t="s">
        <v>108</v>
      </c>
    </row>
    <row r="45" spans="1:12">
      <c r="A45" s="32" t="s">
        <v>13</v>
      </c>
      <c r="B45" s="195" t="s">
        <v>122</v>
      </c>
      <c r="C45" s="195"/>
      <c r="D45" s="195"/>
      <c r="E45" s="195"/>
      <c r="F45" s="195"/>
      <c r="G45" s="195"/>
      <c r="H45" s="44">
        <v>0.2</v>
      </c>
      <c r="I45" s="53">
        <f>H45*$I$43</f>
        <v>1274.3100000000002</v>
      </c>
      <c r="J45" s="20">
        <f>$J$43*20%</f>
        <v>1471.48</v>
      </c>
    </row>
    <row r="46" spans="1:12">
      <c r="A46" s="32" t="s">
        <v>14</v>
      </c>
      <c r="B46" s="195" t="s">
        <v>123</v>
      </c>
      <c r="C46" s="195"/>
      <c r="D46" s="195"/>
      <c r="E46" s="195"/>
      <c r="F46" s="195"/>
      <c r="G46" s="195"/>
      <c r="H46" s="44">
        <v>2.5000000000000001E-2</v>
      </c>
      <c r="I46" s="53">
        <f t="shared" ref="I46:I52" si="0">H46*$I$43</f>
        <v>159.28875000000002</v>
      </c>
      <c r="J46" s="20">
        <f>$J$43*2.5%</f>
        <v>183.935</v>
      </c>
    </row>
    <row r="47" spans="1:12">
      <c r="A47" s="32" t="s">
        <v>15</v>
      </c>
      <c r="B47" s="195" t="s">
        <v>124</v>
      </c>
      <c r="C47" s="195"/>
      <c r="D47" s="195"/>
      <c r="E47" s="195"/>
      <c r="F47" s="195"/>
      <c r="G47" s="195"/>
      <c r="H47" s="54">
        <v>0.01</v>
      </c>
      <c r="I47" s="53">
        <f t="shared" si="0"/>
        <v>63.715500000000006</v>
      </c>
      <c r="J47" s="20">
        <f>$J$43*1%</f>
        <v>73.573999999999998</v>
      </c>
    </row>
    <row r="48" spans="1:12">
      <c r="A48" s="32" t="s">
        <v>17</v>
      </c>
      <c r="B48" s="195" t="s">
        <v>33</v>
      </c>
      <c r="C48" s="195"/>
      <c r="D48" s="195"/>
      <c r="E48" s="195"/>
      <c r="F48" s="195"/>
      <c r="G48" s="195"/>
      <c r="H48" s="44">
        <v>1.4999999999999999E-2</v>
      </c>
      <c r="I48" s="53">
        <f t="shared" si="0"/>
        <v>95.573250000000002</v>
      </c>
      <c r="J48" s="20">
        <f>$J$43*1.5%</f>
        <v>110.36099999999999</v>
      </c>
    </row>
    <row r="49" spans="1:10">
      <c r="A49" s="32" t="s">
        <v>18</v>
      </c>
      <c r="B49" s="195" t="s">
        <v>125</v>
      </c>
      <c r="C49" s="195"/>
      <c r="D49" s="195"/>
      <c r="E49" s="195"/>
      <c r="F49" s="195"/>
      <c r="G49" s="195"/>
      <c r="H49" s="44">
        <v>0.01</v>
      </c>
      <c r="I49" s="53">
        <f t="shared" si="0"/>
        <v>63.715500000000006</v>
      </c>
      <c r="J49" s="20">
        <f>$J$43*1%</f>
        <v>73.573999999999998</v>
      </c>
    </row>
    <row r="50" spans="1:10">
      <c r="A50" s="32" t="s">
        <v>20</v>
      </c>
      <c r="B50" s="195" t="s">
        <v>126</v>
      </c>
      <c r="C50" s="195"/>
      <c r="D50" s="195"/>
      <c r="E50" s="195"/>
      <c r="F50" s="195"/>
      <c r="G50" s="195"/>
      <c r="H50" s="44">
        <v>6.0000000000000001E-3</v>
      </c>
      <c r="I50" s="53">
        <f t="shared" si="0"/>
        <v>38.229300000000002</v>
      </c>
      <c r="J50" s="20">
        <f>$J$43*0.6%</f>
        <v>44.144399999999997</v>
      </c>
    </row>
    <row r="51" spans="1:10">
      <c r="A51" s="32" t="s">
        <v>21</v>
      </c>
      <c r="B51" s="195" t="s">
        <v>127</v>
      </c>
      <c r="C51" s="195"/>
      <c r="D51" s="195"/>
      <c r="E51" s="195"/>
      <c r="F51" s="195"/>
      <c r="G51" s="195"/>
      <c r="H51" s="44">
        <v>2E-3</v>
      </c>
      <c r="I51" s="53">
        <f t="shared" si="0"/>
        <v>12.7431</v>
      </c>
      <c r="J51" s="20">
        <f>$J$43*0.2%</f>
        <v>14.7148</v>
      </c>
    </row>
    <row r="52" spans="1:10">
      <c r="A52" s="32" t="s">
        <v>35</v>
      </c>
      <c r="B52" s="195" t="s">
        <v>128</v>
      </c>
      <c r="C52" s="195"/>
      <c r="D52" s="195"/>
      <c r="E52" s="195"/>
      <c r="F52" s="195"/>
      <c r="G52" s="195"/>
      <c r="H52" s="44">
        <v>0.08</v>
      </c>
      <c r="I52" s="53">
        <f t="shared" si="0"/>
        <v>509.72400000000005</v>
      </c>
      <c r="J52" s="20">
        <f>$J$43*8%</f>
        <v>588.59199999999998</v>
      </c>
    </row>
    <row r="53" spans="1:10">
      <c r="A53" s="214" t="s">
        <v>129</v>
      </c>
      <c r="B53" s="214"/>
      <c r="C53" s="214"/>
      <c r="D53" s="214"/>
      <c r="E53" s="214"/>
      <c r="F53" s="214"/>
      <c r="G53" s="214"/>
      <c r="H53" s="55">
        <f>SUM(H45:H52)</f>
        <v>0.34800000000000003</v>
      </c>
      <c r="I53" s="56">
        <f>TRUNC(SUM(I45:I52),2)</f>
        <v>2217.29</v>
      </c>
      <c r="J53" s="20">
        <f>J43*34.8%</f>
        <v>2560.3751999999995</v>
      </c>
    </row>
    <row r="54" spans="1:10">
      <c r="A54" s="215" t="s">
        <v>130</v>
      </c>
      <c r="B54" s="215"/>
      <c r="C54" s="215"/>
      <c r="D54" s="215"/>
      <c r="E54" s="215"/>
      <c r="F54" s="215"/>
      <c r="G54" s="215"/>
      <c r="H54" s="215"/>
      <c r="I54" s="215"/>
    </row>
    <row r="55" spans="1:10">
      <c r="A55" s="216"/>
      <c r="B55" s="216"/>
      <c r="C55" s="216"/>
      <c r="D55" s="216"/>
      <c r="E55" s="216"/>
      <c r="F55" s="216"/>
      <c r="G55" s="216"/>
      <c r="H55" s="216"/>
      <c r="I55" s="217"/>
    </row>
    <row r="56" spans="1:10">
      <c r="A56" s="206" t="s">
        <v>131</v>
      </c>
      <c r="B56" s="206"/>
      <c r="C56" s="206"/>
      <c r="D56" s="206"/>
      <c r="E56" s="206"/>
      <c r="F56" s="206"/>
      <c r="G56" s="206"/>
      <c r="H56" s="57"/>
      <c r="I56" s="52" t="s">
        <v>108</v>
      </c>
    </row>
    <row r="57" spans="1:10">
      <c r="A57" s="32" t="s">
        <v>13</v>
      </c>
      <c r="B57" s="213" t="s">
        <v>132</v>
      </c>
      <c r="C57" s="213"/>
      <c r="D57" s="213"/>
      <c r="E57" s="213"/>
      <c r="F57" s="213"/>
      <c r="G57" s="213"/>
      <c r="H57" s="22" t="s">
        <v>133</v>
      </c>
      <c r="I57" s="58">
        <v>0</v>
      </c>
    </row>
    <row r="58" spans="1:10">
      <c r="A58" s="32" t="s">
        <v>14</v>
      </c>
      <c r="B58" s="213" t="s">
        <v>134</v>
      </c>
      <c r="C58" s="213"/>
      <c r="D58" s="213"/>
      <c r="E58" s="213"/>
      <c r="F58" s="213"/>
      <c r="G58" s="213"/>
      <c r="H58" s="22" t="s">
        <v>133</v>
      </c>
      <c r="I58" s="58">
        <v>0</v>
      </c>
    </row>
    <row r="59" spans="1:10">
      <c r="A59" s="32" t="s">
        <v>15</v>
      </c>
      <c r="B59" s="213" t="s">
        <v>135</v>
      </c>
      <c r="C59" s="213"/>
      <c r="D59" s="213"/>
      <c r="E59" s="213"/>
      <c r="F59" s="213"/>
      <c r="G59" s="213"/>
      <c r="H59" s="22" t="s">
        <v>133</v>
      </c>
      <c r="I59" s="58">
        <v>0</v>
      </c>
    </row>
    <row r="60" spans="1:10">
      <c r="A60" s="32" t="s">
        <v>17</v>
      </c>
      <c r="B60" s="213" t="s">
        <v>136</v>
      </c>
      <c r="C60" s="213"/>
      <c r="D60" s="213"/>
      <c r="E60" s="213"/>
      <c r="F60" s="213"/>
      <c r="G60" s="213"/>
      <c r="H60" s="22" t="s">
        <v>133</v>
      </c>
      <c r="I60" s="58">
        <v>0</v>
      </c>
    </row>
    <row r="61" spans="1:10">
      <c r="A61" s="205" t="s">
        <v>137</v>
      </c>
      <c r="B61" s="205"/>
      <c r="C61" s="205"/>
      <c r="D61" s="205"/>
      <c r="E61" s="205"/>
      <c r="F61" s="205"/>
      <c r="G61" s="205"/>
      <c r="H61" s="205"/>
      <c r="I61" s="59">
        <f>TRUNC(SUM(I57:I60),2)</f>
        <v>0</v>
      </c>
    </row>
    <row r="62" spans="1:10">
      <c r="A62" s="226" t="s">
        <v>138</v>
      </c>
      <c r="B62" s="227"/>
      <c r="C62" s="227"/>
      <c r="D62" s="227"/>
      <c r="E62" s="227"/>
      <c r="F62" s="227"/>
      <c r="G62" s="227"/>
      <c r="H62" s="227"/>
      <c r="I62" s="228"/>
    </row>
    <row r="63" spans="1:10">
      <c r="A63" s="60"/>
      <c r="B63" s="60"/>
      <c r="C63" s="60"/>
      <c r="D63" s="60"/>
      <c r="E63" s="60"/>
      <c r="F63" s="60"/>
      <c r="G63" s="60"/>
      <c r="H63" s="60"/>
      <c r="I63" s="60"/>
    </row>
    <row r="64" spans="1:10">
      <c r="A64" s="206" t="s">
        <v>139</v>
      </c>
      <c r="B64" s="206"/>
      <c r="C64" s="206"/>
      <c r="D64" s="206"/>
      <c r="E64" s="206"/>
      <c r="F64" s="206"/>
      <c r="G64" s="206"/>
      <c r="H64" s="206"/>
      <c r="I64" s="206"/>
    </row>
    <row r="65" spans="1:17">
      <c r="A65" s="229" t="s">
        <v>140</v>
      </c>
      <c r="B65" s="229"/>
      <c r="C65" s="229"/>
      <c r="D65" s="229"/>
      <c r="E65" s="229"/>
      <c r="F65" s="229"/>
      <c r="G65" s="229"/>
      <c r="H65" s="229"/>
      <c r="I65" s="32" t="s">
        <v>108</v>
      </c>
    </row>
    <row r="66" spans="1:17">
      <c r="A66" s="61" t="s">
        <v>25</v>
      </c>
      <c r="B66" s="195" t="s">
        <v>141</v>
      </c>
      <c r="C66" s="195"/>
      <c r="D66" s="195"/>
      <c r="E66" s="195"/>
      <c r="F66" s="195"/>
      <c r="G66" s="195"/>
      <c r="H66" s="195"/>
      <c r="I66" s="53">
        <f>I39</f>
        <v>1080.8800000000001</v>
      </c>
    </row>
    <row r="67" spans="1:17">
      <c r="A67" s="62" t="s">
        <v>28</v>
      </c>
      <c r="B67" s="195" t="s">
        <v>142</v>
      </c>
      <c r="C67" s="195"/>
      <c r="D67" s="195"/>
      <c r="E67" s="195"/>
      <c r="F67" s="195"/>
      <c r="G67" s="195"/>
      <c r="H67" s="195"/>
      <c r="I67" s="63">
        <f>I53</f>
        <v>2217.29</v>
      </c>
    </row>
    <row r="68" spans="1:17">
      <c r="A68" s="62" t="s">
        <v>38</v>
      </c>
      <c r="B68" s="195" t="s">
        <v>39</v>
      </c>
      <c r="C68" s="195"/>
      <c r="D68" s="195"/>
      <c r="E68" s="195"/>
      <c r="F68" s="195"/>
      <c r="G68" s="195"/>
      <c r="H68" s="195"/>
      <c r="I68" s="64">
        <f>I61</f>
        <v>0</v>
      </c>
    </row>
    <row r="69" spans="1:17">
      <c r="A69" s="205" t="s">
        <v>143</v>
      </c>
      <c r="B69" s="205"/>
      <c r="C69" s="205"/>
      <c r="D69" s="205"/>
      <c r="E69" s="205"/>
      <c r="F69" s="205"/>
      <c r="G69" s="205"/>
      <c r="H69" s="205"/>
      <c r="I69" s="65">
        <f>TRUNC(SUM(I66:I68),2)</f>
        <v>3298.17</v>
      </c>
      <c r="J69" s="19">
        <f>1248.12+2560.37</f>
        <v>3808.49</v>
      </c>
    </row>
    <row r="70" spans="1:17">
      <c r="A70" s="218"/>
      <c r="B70" s="219"/>
      <c r="C70" s="219"/>
      <c r="D70" s="219"/>
      <c r="E70" s="219"/>
      <c r="F70" s="219"/>
      <c r="G70" s="219"/>
      <c r="H70" s="219"/>
      <c r="I70" s="219"/>
    </row>
    <row r="71" spans="1:17">
      <c r="A71" s="220" t="s">
        <v>144</v>
      </c>
      <c r="B71" s="221"/>
      <c r="C71" s="221"/>
      <c r="D71" s="221"/>
      <c r="E71" s="221"/>
      <c r="F71" s="221"/>
      <c r="G71" s="221"/>
      <c r="H71" s="221"/>
      <c r="I71" s="66"/>
    </row>
    <row r="72" spans="1:17">
      <c r="A72" s="222" t="s">
        <v>145</v>
      </c>
      <c r="B72" s="223"/>
      <c r="C72" s="223"/>
      <c r="D72" s="223"/>
      <c r="E72" s="223"/>
      <c r="F72" s="223"/>
      <c r="G72" s="223"/>
      <c r="H72" s="224"/>
      <c r="I72" s="67">
        <f>I32</f>
        <v>5290.67</v>
      </c>
    </row>
    <row r="73" spans="1:17">
      <c r="A73" s="68">
        <v>3</v>
      </c>
      <c r="B73" s="225" t="s">
        <v>146</v>
      </c>
      <c r="C73" s="225"/>
      <c r="D73" s="225"/>
      <c r="E73" s="225"/>
      <c r="F73" s="225"/>
      <c r="G73" s="225"/>
      <c r="H73" s="68" t="s">
        <v>107</v>
      </c>
      <c r="I73" s="68" t="s">
        <v>108</v>
      </c>
    </row>
    <row r="74" spans="1:17">
      <c r="A74" s="68" t="s">
        <v>13</v>
      </c>
      <c r="B74" s="207" t="s">
        <v>147</v>
      </c>
      <c r="C74" s="208"/>
      <c r="D74" s="208"/>
      <c r="E74" s="208"/>
      <c r="F74" s="208"/>
      <c r="G74" s="209"/>
      <c r="H74" s="133">
        <v>4.1999999999999997E-3</v>
      </c>
      <c r="I74" s="70">
        <f>$I$72*H74</f>
        <v>22.220813999999997</v>
      </c>
      <c r="J74" s="110">
        <f t="shared" ref="J74:J79" si="1">$I$72*H74</f>
        <v>22.220813999999997</v>
      </c>
    </row>
    <row r="75" spans="1:17">
      <c r="A75" s="68" t="s">
        <v>14</v>
      </c>
      <c r="B75" s="238" t="s">
        <v>148</v>
      </c>
      <c r="C75" s="238"/>
      <c r="D75" s="238"/>
      <c r="E75" s="238"/>
      <c r="F75" s="238"/>
      <c r="G75" s="238"/>
      <c r="H75" s="133">
        <v>0.08</v>
      </c>
      <c r="I75" s="70">
        <f>$I$74*H75</f>
        <v>1.7776651199999998</v>
      </c>
      <c r="J75" s="110">
        <f t="shared" si="1"/>
        <v>423.25360000000001</v>
      </c>
      <c r="L75" s="125">
        <f>(8*0.42)/100</f>
        <v>3.3599999999999998E-2</v>
      </c>
      <c r="M75" s="125">
        <f>6371.55*0.03%</f>
        <v>1.911465</v>
      </c>
    </row>
    <row r="76" spans="1:17">
      <c r="A76" s="68" t="s">
        <v>15</v>
      </c>
      <c r="B76" s="207" t="s">
        <v>149</v>
      </c>
      <c r="C76" s="208"/>
      <c r="D76" s="208"/>
      <c r="E76" s="208"/>
      <c r="F76" s="208"/>
      <c r="G76" s="209"/>
      <c r="H76" s="145">
        <v>0.04</v>
      </c>
      <c r="I76" s="146">
        <f>$I$74*H76</f>
        <v>0.88883255999999988</v>
      </c>
      <c r="J76" s="110">
        <f t="shared" si="1"/>
        <v>211.6268</v>
      </c>
      <c r="K76">
        <f>5290.67*2.5%</f>
        <v>132.26675</v>
      </c>
      <c r="N76">
        <f>(40+10)*8/100</f>
        <v>4</v>
      </c>
      <c r="O76">
        <f>22.04*0.04</f>
        <v>0.88159999999999994</v>
      </c>
    </row>
    <row r="77" spans="1:17">
      <c r="A77" s="68" t="s">
        <v>17</v>
      </c>
      <c r="B77" s="207" t="s">
        <v>150</v>
      </c>
      <c r="C77" s="208"/>
      <c r="D77" s="208"/>
      <c r="E77" s="208"/>
      <c r="F77" s="208"/>
      <c r="G77" s="209"/>
      <c r="H77" s="133">
        <v>1.9400000000000001E-2</v>
      </c>
      <c r="I77" s="70">
        <f t="shared" ref="I77" si="2">$I$72*H77</f>
        <v>102.638998</v>
      </c>
      <c r="J77" s="110">
        <f t="shared" si="1"/>
        <v>102.638998</v>
      </c>
      <c r="K77" s="132">
        <f>5290.67*1.94%</f>
        <v>102.638998</v>
      </c>
    </row>
    <row r="78" spans="1:17">
      <c r="A78" s="68" t="s">
        <v>18</v>
      </c>
      <c r="B78" s="238" t="s">
        <v>151</v>
      </c>
      <c r="C78" s="238"/>
      <c r="D78" s="238"/>
      <c r="E78" s="238"/>
      <c r="F78" s="238"/>
      <c r="G78" s="238"/>
      <c r="H78" s="143">
        <f>H53</f>
        <v>0.34800000000000003</v>
      </c>
      <c r="I78" s="144">
        <f>$I$77*H78</f>
        <v>35.718371304000001</v>
      </c>
      <c r="J78" s="110">
        <f t="shared" si="1"/>
        <v>1841.1531600000003</v>
      </c>
      <c r="L78" s="125">
        <f>(34.8*1.94)/100</f>
        <v>0.67511999999999983</v>
      </c>
    </row>
    <row r="79" spans="1:17">
      <c r="A79" s="68" t="s">
        <v>20</v>
      </c>
      <c r="B79" s="207" t="s">
        <v>152</v>
      </c>
      <c r="C79" s="208"/>
      <c r="D79" s="208"/>
      <c r="E79" s="208"/>
      <c r="F79" s="208"/>
      <c r="G79" s="209"/>
      <c r="H79" s="133">
        <v>0.04</v>
      </c>
      <c r="I79" s="70">
        <f>$I$77*H79</f>
        <v>4.1055599200000001</v>
      </c>
      <c r="J79" s="110">
        <f t="shared" si="1"/>
        <v>211.6268</v>
      </c>
      <c r="M79">
        <f>(40+10*8)/100</f>
        <v>1.2</v>
      </c>
      <c r="N79">
        <f>(0.4+0.1)*0.08*100</f>
        <v>4</v>
      </c>
      <c r="P79">
        <f>35.72*0.5</f>
        <v>17.86</v>
      </c>
      <c r="Q79" s="152">
        <f>102.64*0.04</f>
        <v>4.1055999999999999</v>
      </c>
    </row>
    <row r="80" spans="1:17">
      <c r="A80" s="225" t="s">
        <v>153</v>
      </c>
      <c r="B80" s="225"/>
      <c r="C80" s="225"/>
      <c r="D80" s="225"/>
      <c r="E80" s="225"/>
      <c r="F80" s="225"/>
      <c r="G80" s="225"/>
      <c r="H80" s="71">
        <f>TRUNC(SUM(H74:H79),4)</f>
        <v>0.53159999999999996</v>
      </c>
      <c r="I80" s="72">
        <f>TRUNC(SUM(I74:I79),2)</f>
        <v>167.35</v>
      </c>
      <c r="J80" s="110">
        <f>SUM(J74:J79)</f>
        <v>2812.5201720000005</v>
      </c>
    </row>
    <row r="81" spans="1:13">
      <c r="A81" s="230"/>
      <c r="B81" s="231"/>
      <c r="C81" s="231"/>
      <c r="D81" s="231"/>
      <c r="E81" s="231"/>
      <c r="F81" s="231"/>
      <c r="G81" s="231"/>
      <c r="H81" s="231"/>
      <c r="I81" s="231"/>
      <c r="J81">
        <f>6109.28*7.37%</f>
        <v>450.25393600000001</v>
      </c>
      <c r="K81">
        <f>0.42+0.03+2.15+1.94+0.68+2.15</f>
        <v>7.3699999999999992</v>
      </c>
    </row>
    <row r="82" spans="1:13">
      <c r="A82" s="201" t="s">
        <v>154</v>
      </c>
      <c r="B82" s="201"/>
      <c r="C82" s="201"/>
      <c r="D82" s="201"/>
      <c r="E82" s="201"/>
      <c r="F82" s="201"/>
      <c r="G82" s="201"/>
      <c r="H82" s="201"/>
      <c r="I82" s="201"/>
    </row>
    <row r="83" spans="1:13">
      <c r="A83" s="232" t="s">
        <v>155</v>
      </c>
      <c r="B83" s="233"/>
      <c r="C83" s="233"/>
      <c r="D83" s="233"/>
      <c r="E83" s="233"/>
      <c r="F83" s="233"/>
      <c r="G83" s="233"/>
      <c r="H83" s="234"/>
      <c r="I83" s="73">
        <f>I32</f>
        <v>5290.67</v>
      </c>
    </row>
    <row r="84" spans="1:13">
      <c r="A84" s="205" t="s">
        <v>156</v>
      </c>
      <c r="B84" s="205"/>
      <c r="C84" s="205"/>
      <c r="D84" s="205"/>
      <c r="E84" s="205"/>
      <c r="F84" s="205"/>
      <c r="G84" s="205"/>
      <c r="H84" s="32" t="s">
        <v>107</v>
      </c>
      <c r="I84" s="32" t="s">
        <v>108</v>
      </c>
    </row>
    <row r="85" spans="1:13">
      <c r="A85" s="68" t="s">
        <v>13</v>
      </c>
      <c r="B85" s="207" t="s">
        <v>157</v>
      </c>
      <c r="C85" s="208"/>
      <c r="D85" s="208"/>
      <c r="E85" s="208"/>
      <c r="F85" s="208"/>
      <c r="G85" s="209"/>
      <c r="H85" s="131">
        <v>8.9300000000000004E-2</v>
      </c>
      <c r="I85" s="135">
        <f>H85*$I$83</f>
        <v>472.45683100000002</v>
      </c>
      <c r="J85" s="19">
        <f>$I$83*H85</f>
        <v>472.45683100000002</v>
      </c>
      <c r="K85" t="s">
        <v>193</v>
      </c>
    </row>
    <row r="86" spans="1:13">
      <c r="A86" s="68" t="s">
        <v>14</v>
      </c>
      <c r="B86" s="235" t="s">
        <v>158</v>
      </c>
      <c r="C86" s="236"/>
      <c r="D86" s="236"/>
      <c r="E86" s="236"/>
      <c r="F86" s="236"/>
      <c r="G86" s="237"/>
      <c r="H86" s="151">
        <v>8.2000000000000007E-3</v>
      </c>
      <c r="I86" s="135">
        <f>H86*$I$83</f>
        <v>43.383494000000006</v>
      </c>
      <c r="J86" s="19">
        <f>$I$83*H86</f>
        <v>43.383494000000006</v>
      </c>
      <c r="M86" s="125">
        <f>((2.96/30)*(1/12))*100</f>
        <v>0.82222222222222208</v>
      </c>
    </row>
    <row r="87" spans="1:13">
      <c r="A87" s="68" t="s">
        <v>15</v>
      </c>
      <c r="B87" s="238" t="s">
        <v>159</v>
      </c>
      <c r="C87" s="238"/>
      <c r="D87" s="238"/>
      <c r="E87" s="238"/>
      <c r="F87" s="238"/>
      <c r="G87" s="238"/>
      <c r="H87" s="69">
        <v>1.6999999999999999E-3</v>
      </c>
      <c r="I87" s="74">
        <v>0</v>
      </c>
      <c r="J87" s="19">
        <f>$I$83*H87</f>
        <v>8.9941389999999988</v>
      </c>
      <c r="M87">
        <f>((20/30)*(1/12)*0.0624*0.5)*100</f>
        <v>0.17333333333333334</v>
      </c>
    </row>
    <row r="88" spans="1:13">
      <c r="A88" s="68" t="s">
        <v>17</v>
      </c>
      <c r="B88" s="207" t="s">
        <v>160</v>
      </c>
      <c r="C88" s="208"/>
      <c r="D88" s="208"/>
      <c r="E88" s="208"/>
      <c r="F88" s="208"/>
      <c r="G88" s="209"/>
      <c r="H88" s="133">
        <v>2.9999999999999997E-4</v>
      </c>
      <c r="I88" s="70">
        <f>H88*$I$83</f>
        <v>1.5872009999999999</v>
      </c>
      <c r="J88" s="19">
        <f>$I$83*H88</f>
        <v>1.5872009999999999</v>
      </c>
      <c r="K88">
        <v>17.64</v>
      </c>
      <c r="L88">
        <f>1764/5290.67</f>
        <v>0.33341712864344214</v>
      </c>
      <c r="M88">
        <f>((15/30)/12*0.0078*100)</f>
        <v>3.2500000000000001E-2</v>
      </c>
    </row>
    <row r="89" spans="1:13">
      <c r="A89" s="68" t="s">
        <v>18</v>
      </c>
      <c r="B89" s="207" t="s">
        <v>161</v>
      </c>
      <c r="C89" s="208"/>
      <c r="D89" s="208"/>
      <c r="E89" s="208"/>
      <c r="F89" s="208"/>
      <c r="G89" s="209"/>
      <c r="H89" s="133">
        <v>2.9999999999999997E-4</v>
      </c>
      <c r="I89" s="135">
        <f>H89*$I$83</f>
        <v>1.5872009999999999</v>
      </c>
      <c r="J89" s="19">
        <f>$I$83*H89</f>
        <v>1.5872009999999999</v>
      </c>
    </row>
    <row r="90" spans="1:13">
      <c r="A90" s="68" t="s">
        <v>20</v>
      </c>
      <c r="B90" s="238" t="s">
        <v>162</v>
      </c>
      <c r="C90" s="238"/>
      <c r="D90" s="238"/>
      <c r="E90" s="238"/>
      <c r="F90" s="238"/>
      <c r="G90" s="238"/>
      <c r="H90" s="69">
        <v>0</v>
      </c>
      <c r="I90" s="74">
        <f>H90*$I$82</f>
        <v>0</v>
      </c>
      <c r="J90" s="20">
        <f>SUM(J85:J89)</f>
        <v>528.00886600000013</v>
      </c>
    </row>
    <row r="91" spans="1:13">
      <c r="A91" s="205" t="s">
        <v>163</v>
      </c>
      <c r="B91" s="205"/>
      <c r="C91" s="205"/>
      <c r="D91" s="205"/>
      <c r="E91" s="205"/>
      <c r="F91" s="205"/>
      <c r="G91" s="205"/>
      <c r="H91" s="47">
        <f>SUM(H85:H90)</f>
        <v>9.9799999999999986E-2</v>
      </c>
      <c r="I91" s="75">
        <f>SUM(I85:I90)</f>
        <v>519.01472700000011</v>
      </c>
    </row>
    <row r="92" spans="1:13">
      <c r="A92" s="250" t="s">
        <v>164</v>
      </c>
      <c r="B92" s="251"/>
      <c r="C92" s="251"/>
      <c r="D92" s="251"/>
      <c r="E92" s="251"/>
      <c r="F92" s="251"/>
      <c r="G92" s="251"/>
      <c r="H92" s="251"/>
      <c r="I92" s="252"/>
    </row>
    <row r="93" spans="1:13">
      <c r="A93" s="239"/>
      <c r="B93" s="240"/>
      <c r="C93" s="240"/>
      <c r="D93" s="240"/>
      <c r="E93" s="240"/>
      <c r="F93" s="240"/>
      <c r="G93" s="240"/>
      <c r="H93" s="240"/>
      <c r="I93" s="240"/>
    </row>
    <row r="94" spans="1:13">
      <c r="A94" s="241" t="s">
        <v>165</v>
      </c>
      <c r="B94" s="242"/>
      <c r="C94" s="242"/>
      <c r="D94" s="242"/>
      <c r="E94" s="242"/>
      <c r="F94" s="242"/>
      <c r="G94" s="243"/>
      <c r="H94" s="76" t="s">
        <v>107</v>
      </c>
      <c r="I94" s="76" t="s">
        <v>108</v>
      </c>
    </row>
    <row r="95" spans="1:13">
      <c r="A95" s="32" t="s">
        <v>13</v>
      </c>
      <c r="B95" s="244" t="s">
        <v>166</v>
      </c>
      <c r="C95" s="245"/>
      <c r="D95" s="245"/>
      <c r="E95" s="245"/>
      <c r="F95" s="245"/>
      <c r="G95" s="246"/>
      <c r="H95" s="44">
        <v>0</v>
      </c>
      <c r="I95" s="77">
        <f>$I$31*H95</f>
        <v>0</v>
      </c>
    </row>
    <row r="96" spans="1:13">
      <c r="A96" s="205" t="s">
        <v>167</v>
      </c>
      <c r="B96" s="205"/>
      <c r="C96" s="205"/>
      <c r="D96" s="205"/>
      <c r="E96" s="205"/>
      <c r="F96" s="205"/>
      <c r="G96" s="205"/>
      <c r="H96" s="47">
        <f>TRUNC(SUM(H95),4)</f>
        <v>0</v>
      </c>
      <c r="I96" s="59">
        <f>TRUNC(SUM(I95),2)</f>
        <v>0</v>
      </c>
    </row>
    <row r="97" spans="1:9">
      <c r="A97" s="247"/>
      <c r="B97" s="248"/>
      <c r="C97" s="248"/>
      <c r="D97" s="248"/>
      <c r="E97" s="248"/>
      <c r="F97" s="248"/>
      <c r="G97" s="248"/>
      <c r="H97" s="248"/>
      <c r="I97" s="248"/>
    </row>
    <row r="98" spans="1:9">
      <c r="A98" s="249" t="s">
        <v>168</v>
      </c>
      <c r="B98" s="249"/>
      <c r="C98" s="249"/>
      <c r="D98" s="249"/>
      <c r="E98" s="249"/>
      <c r="F98" s="249"/>
      <c r="G98" s="249"/>
      <c r="H98" s="249"/>
      <c r="I98" s="249"/>
    </row>
    <row r="99" spans="1:9">
      <c r="A99" s="205" t="s">
        <v>46</v>
      </c>
      <c r="B99" s="205"/>
      <c r="C99" s="205"/>
      <c r="D99" s="205"/>
      <c r="E99" s="205"/>
      <c r="F99" s="205"/>
      <c r="G99" s="205"/>
      <c r="H99" s="205"/>
      <c r="I99" s="32" t="s">
        <v>108</v>
      </c>
    </row>
    <row r="100" spans="1:9">
      <c r="A100" s="32" t="s">
        <v>48</v>
      </c>
      <c r="B100" s="196" t="s">
        <v>169</v>
      </c>
      <c r="C100" s="196"/>
      <c r="D100" s="196"/>
      <c r="E100" s="196"/>
      <c r="F100" s="196"/>
      <c r="G100" s="196"/>
      <c r="H100" s="196"/>
      <c r="I100" s="45">
        <f>I91</f>
        <v>519.01472700000011</v>
      </c>
    </row>
    <row r="101" spans="1:9">
      <c r="A101" s="37" t="s">
        <v>52</v>
      </c>
      <c r="B101" s="196" t="s">
        <v>170</v>
      </c>
      <c r="C101" s="196"/>
      <c r="D101" s="196"/>
      <c r="E101" s="196"/>
      <c r="F101" s="196"/>
      <c r="G101" s="196"/>
      <c r="H101" s="196"/>
      <c r="I101" s="78">
        <f>I96</f>
        <v>0</v>
      </c>
    </row>
    <row r="102" spans="1:9">
      <c r="A102" s="205" t="s">
        <v>171</v>
      </c>
      <c r="B102" s="205"/>
      <c r="C102" s="205"/>
      <c r="D102" s="205"/>
      <c r="E102" s="205"/>
      <c r="F102" s="205"/>
      <c r="G102" s="205"/>
      <c r="H102" s="205"/>
      <c r="I102" s="79">
        <f>I91+I96</f>
        <v>519.01472700000011</v>
      </c>
    </row>
    <row r="103" spans="1:9">
      <c r="A103" s="218"/>
      <c r="B103" s="219"/>
      <c r="C103" s="219"/>
      <c r="D103" s="219"/>
      <c r="E103" s="219"/>
      <c r="F103" s="219"/>
      <c r="G103" s="219"/>
      <c r="H103" s="219"/>
      <c r="I103" s="219"/>
    </row>
    <row r="104" spans="1:9">
      <c r="A104" s="201" t="s">
        <v>172</v>
      </c>
      <c r="B104" s="201"/>
      <c r="C104" s="201"/>
      <c r="D104" s="201"/>
      <c r="E104" s="201"/>
      <c r="F104" s="201"/>
      <c r="G104" s="201"/>
      <c r="H104" s="201"/>
      <c r="I104" s="201"/>
    </row>
    <row r="105" spans="1:9">
      <c r="A105" s="32">
        <v>5</v>
      </c>
      <c r="B105" s="205" t="s">
        <v>173</v>
      </c>
      <c r="C105" s="205"/>
      <c r="D105" s="205"/>
      <c r="E105" s="205"/>
      <c r="F105" s="205"/>
      <c r="G105" s="205"/>
      <c r="H105" s="32"/>
      <c r="I105" s="32" t="s">
        <v>108</v>
      </c>
    </row>
    <row r="106" spans="1:9">
      <c r="A106" s="32" t="s">
        <v>13</v>
      </c>
      <c r="B106" s="213" t="s">
        <v>174</v>
      </c>
      <c r="C106" s="213"/>
      <c r="D106" s="213"/>
      <c r="E106" s="213"/>
      <c r="F106" s="213"/>
      <c r="G106" s="213"/>
      <c r="H106" s="22" t="s">
        <v>133</v>
      </c>
      <c r="I106" s="77">
        <v>20</v>
      </c>
    </row>
    <row r="107" spans="1:9">
      <c r="A107" s="32" t="s">
        <v>14</v>
      </c>
      <c r="B107" s="213" t="s">
        <v>58</v>
      </c>
      <c r="C107" s="213"/>
      <c r="D107" s="213"/>
      <c r="E107" s="213"/>
      <c r="F107" s="213"/>
      <c r="G107" s="213"/>
      <c r="H107" s="22" t="s">
        <v>133</v>
      </c>
      <c r="I107" s="77">
        <v>0</v>
      </c>
    </row>
    <row r="108" spans="1:9">
      <c r="A108" s="80" t="s">
        <v>15</v>
      </c>
      <c r="B108" s="213" t="s">
        <v>59</v>
      </c>
      <c r="C108" s="213"/>
      <c r="D108" s="213"/>
      <c r="E108" s="213"/>
      <c r="F108" s="213"/>
      <c r="G108" s="213"/>
      <c r="H108" s="22" t="s">
        <v>133</v>
      </c>
      <c r="I108" s="77">
        <v>0</v>
      </c>
    </row>
    <row r="109" spans="1:9">
      <c r="A109" s="205" t="s">
        <v>175</v>
      </c>
      <c r="B109" s="205"/>
      <c r="C109" s="205"/>
      <c r="D109" s="205"/>
      <c r="E109" s="205"/>
      <c r="F109" s="205"/>
      <c r="G109" s="205"/>
      <c r="H109" s="47" t="s">
        <v>133</v>
      </c>
      <c r="I109" s="75">
        <f>TRUNC(SUM(I106:I108),2)</f>
        <v>20</v>
      </c>
    </row>
    <row r="110" spans="1:9">
      <c r="A110" s="39"/>
      <c r="B110" s="40"/>
      <c r="C110" s="40"/>
      <c r="D110" s="40"/>
      <c r="E110" s="40"/>
      <c r="F110" s="40"/>
      <c r="G110" s="40"/>
      <c r="H110" s="81"/>
      <c r="I110" s="82"/>
    </row>
    <row r="111" spans="1:9">
      <c r="A111" s="253" t="s">
        <v>176</v>
      </c>
      <c r="B111" s="254"/>
      <c r="C111" s="254"/>
      <c r="D111" s="254"/>
      <c r="E111" s="254"/>
      <c r="F111" s="254"/>
      <c r="G111" s="254"/>
      <c r="H111" s="255"/>
      <c r="I111" s="83"/>
    </row>
    <row r="112" spans="1:9">
      <c r="A112" s="273" t="s">
        <v>1</v>
      </c>
      <c r="B112" s="274"/>
      <c r="C112" s="274"/>
      <c r="D112" s="274"/>
      <c r="E112" s="274"/>
      <c r="F112" s="274"/>
      <c r="G112" s="274"/>
      <c r="H112" s="275"/>
      <c r="I112" s="84">
        <f>I32+I69+I80+I102+I109</f>
        <v>9295.2047270000003</v>
      </c>
    </row>
    <row r="113" spans="1:11">
      <c r="A113" s="39"/>
      <c r="B113" s="40"/>
      <c r="C113" s="40"/>
      <c r="D113" s="40"/>
      <c r="E113" s="40"/>
      <c r="F113" s="40"/>
      <c r="G113" s="40"/>
      <c r="H113" s="81"/>
      <c r="I113" s="82"/>
    </row>
    <row r="114" spans="1:11">
      <c r="A114" s="276" t="s">
        <v>177</v>
      </c>
      <c r="B114" s="277"/>
      <c r="C114" s="277"/>
      <c r="D114" s="277"/>
      <c r="E114" s="277"/>
      <c r="F114" s="277"/>
      <c r="G114" s="277"/>
      <c r="H114" s="277"/>
      <c r="I114" s="278"/>
    </row>
    <row r="115" spans="1:11">
      <c r="A115" s="32">
        <v>6</v>
      </c>
      <c r="B115" s="205" t="s">
        <v>178</v>
      </c>
      <c r="C115" s="205"/>
      <c r="D115" s="205"/>
      <c r="E115" s="205"/>
      <c r="F115" s="205"/>
      <c r="G115" s="205"/>
      <c r="H115" s="32" t="s">
        <v>107</v>
      </c>
      <c r="I115" s="32" t="s">
        <v>108</v>
      </c>
      <c r="J115" s="110">
        <f>I112</f>
        <v>9295.2047270000003</v>
      </c>
    </row>
    <row r="116" spans="1:11">
      <c r="A116" s="32" t="s">
        <v>13</v>
      </c>
      <c r="B116" s="195" t="s">
        <v>7</v>
      </c>
      <c r="C116" s="195"/>
      <c r="D116" s="195"/>
      <c r="E116" s="195"/>
      <c r="F116" s="195"/>
      <c r="G116" s="195"/>
      <c r="H116" s="85">
        <v>0.05</v>
      </c>
      <c r="I116" s="86">
        <f>H116*I112</f>
        <v>464.76023635000001</v>
      </c>
      <c r="J116" s="110">
        <f>I112*5%</f>
        <v>464.76023635000001</v>
      </c>
    </row>
    <row r="117" spans="1:11">
      <c r="A117" s="37" t="s">
        <v>14</v>
      </c>
      <c r="B117" s="195" t="s">
        <v>9</v>
      </c>
      <c r="C117" s="195"/>
      <c r="D117" s="195"/>
      <c r="E117" s="195"/>
      <c r="F117" s="195"/>
      <c r="G117" s="195"/>
      <c r="H117" s="85">
        <v>0.06</v>
      </c>
      <c r="I117" s="86">
        <f>(I112+I116)*H117</f>
        <v>585.59789780100004</v>
      </c>
      <c r="J117" s="110">
        <f>I112+I116</f>
        <v>9759.9649633500012</v>
      </c>
      <c r="K117" s="110">
        <f>J117*6%</f>
        <v>585.59789780100004</v>
      </c>
    </row>
    <row r="118" spans="1:11">
      <c r="A118" s="279" t="s">
        <v>15</v>
      </c>
      <c r="B118" s="281" t="s">
        <v>8</v>
      </c>
      <c r="C118" s="282"/>
      <c r="D118" s="282"/>
      <c r="E118" s="282"/>
      <c r="F118" s="282"/>
      <c r="G118" s="283"/>
      <c r="H118" s="284">
        <f>E120+E121+E126+E122+E124+E127</f>
        <v>8.6499999999999994E-2</v>
      </c>
      <c r="I118" s="286">
        <f>H118*I129</f>
        <v>979.62910507888523</v>
      </c>
    </row>
    <row r="119" spans="1:11">
      <c r="A119" s="279"/>
      <c r="B119" s="289" t="s">
        <v>179</v>
      </c>
      <c r="C119" s="290"/>
      <c r="D119" s="290"/>
      <c r="E119" s="290"/>
      <c r="F119" s="290"/>
      <c r="G119" s="291"/>
      <c r="H119" s="284"/>
      <c r="I119" s="287"/>
    </row>
    <row r="120" spans="1:11">
      <c r="A120" s="279"/>
      <c r="B120" s="256" t="s">
        <v>180</v>
      </c>
      <c r="C120" s="257"/>
      <c r="D120" s="258"/>
      <c r="E120" s="87">
        <v>6.4999999999999997E-3</v>
      </c>
      <c r="F120" s="88"/>
      <c r="G120" s="89"/>
      <c r="H120" s="285"/>
      <c r="I120" s="287"/>
    </row>
    <row r="121" spans="1:11">
      <c r="A121" s="279"/>
      <c r="B121" s="259" t="s">
        <v>181</v>
      </c>
      <c r="C121" s="260"/>
      <c r="D121" s="261"/>
      <c r="E121" s="90">
        <v>0.03</v>
      </c>
      <c r="F121" s="91"/>
      <c r="G121" s="89"/>
      <c r="H121" s="285"/>
      <c r="I121" s="287"/>
    </row>
    <row r="122" spans="1:11">
      <c r="A122" s="279"/>
      <c r="B122" s="262" t="s">
        <v>182</v>
      </c>
      <c r="C122" s="263"/>
      <c r="D122" s="264"/>
      <c r="E122" s="92"/>
      <c r="F122" s="91"/>
      <c r="G122" s="89"/>
      <c r="H122" s="285"/>
      <c r="I122" s="287"/>
      <c r="J122" s="110">
        <f>(I112+I116+I117)</f>
        <v>10345.562861151002</v>
      </c>
      <c r="K122">
        <f>10345.56/0.9135</f>
        <v>11325.188834154351</v>
      </c>
    </row>
    <row r="123" spans="1:11">
      <c r="A123" s="280"/>
      <c r="B123" s="265" t="s">
        <v>183</v>
      </c>
      <c r="C123" s="266"/>
      <c r="D123" s="266"/>
      <c r="E123" s="266"/>
      <c r="F123" s="266"/>
      <c r="G123" s="267"/>
      <c r="H123" s="285"/>
      <c r="I123" s="287"/>
    </row>
    <row r="124" spans="1:11">
      <c r="A124" s="280"/>
      <c r="B124" s="268" t="s">
        <v>184</v>
      </c>
      <c r="C124" s="269"/>
      <c r="D124" s="270"/>
      <c r="E124" s="93"/>
      <c r="F124" s="94"/>
      <c r="G124" s="95"/>
      <c r="H124" s="285"/>
      <c r="I124" s="287"/>
      <c r="J124">
        <f>13909.67*0.65%</f>
        <v>90.412855000000008</v>
      </c>
    </row>
    <row r="125" spans="1:11">
      <c r="A125" s="279"/>
      <c r="B125" s="271" t="s">
        <v>185</v>
      </c>
      <c r="C125" s="266"/>
      <c r="D125" s="266"/>
      <c r="E125" s="266"/>
      <c r="F125" s="266"/>
      <c r="G125" s="272"/>
      <c r="H125" s="284"/>
      <c r="I125" s="287"/>
      <c r="J125">
        <f>13909.47*3%</f>
        <v>417.28409999999997</v>
      </c>
    </row>
    <row r="126" spans="1:11">
      <c r="A126" s="279"/>
      <c r="B126" s="289" t="s">
        <v>186</v>
      </c>
      <c r="C126" s="290"/>
      <c r="D126" s="291"/>
      <c r="E126" s="87">
        <v>0.05</v>
      </c>
      <c r="F126" s="91"/>
      <c r="G126" s="89"/>
      <c r="H126" s="285"/>
      <c r="I126" s="287"/>
      <c r="J126">
        <f>13909.67*5%</f>
        <v>695.48350000000005</v>
      </c>
    </row>
    <row r="127" spans="1:11">
      <c r="A127" s="279"/>
      <c r="B127" s="293" t="s">
        <v>182</v>
      </c>
      <c r="C127" s="294"/>
      <c r="D127" s="295"/>
      <c r="E127" s="96"/>
      <c r="F127" s="97"/>
      <c r="G127" s="95"/>
      <c r="H127" s="285"/>
      <c r="I127" s="288"/>
      <c r="J127">
        <f>SUM(J124:J126)</f>
        <v>1203.1804550000002</v>
      </c>
      <c r="K127" s="19">
        <f>550.06+1155.14+1203.19</f>
        <v>2908.3900000000003</v>
      </c>
    </row>
    <row r="128" spans="1:11">
      <c r="A128" s="296" t="s">
        <v>187</v>
      </c>
      <c r="B128" s="297"/>
      <c r="C128" s="297"/>
      <c r="D128" s="297"/>
      <c r="E128" s="297"/>
      <c r="F128" s="297"/>
      <c r="G128" s="298"/>
      <c r="H128" s="98">
        <f>SUM(H116:H127)</f>
        <v>0.19650000000000001</v>
      </c>
      <c r="I128" s="65">
        <f>SUM(I116:I127)</f>
        <v>2029.9872392298853</v>
      </c>
    </row>
    <row r="129" spans="1:10">
      <c r="A129" s="99"/>
      <c r="B129" s="100"/>
      <c r="C129" s="100"/>
      <c r="D129" s="100"/>
      <c r="E129" s="101"/>
      <c r="F129" s="100"/>
      <c r="G129" s="102"/>
      <c r="H129" s="103">
        <f>1-((8.65)/100)</f>
        <v>0.91349999999999998</v>
      </c>
      <c r="I129" s="104">
        <f>(I112+I116+I117)/H129</f>
        <v>11325.191966229888</v>
      </c>
    </row>
    <row r="130" spans="1:10">
      <c r="A130" s="299" t="s">
        <v>188</v>
      </c>
      <c r="B130" s="300"/>
      <c r="C130" s="300"/>
      <c r="D130" s="300"/>
      <c r="E130" s="300"/>
      <c r="F130" s="300"/>
      <c r="G130" s="300"/>
      <c r="H130" s="300"/>
      <c r="I130" s="301"/>
    </row>
    <row r="131" spans="1:10">
      <c r="A131" s="205" t="s">
        <v>189</v>
      </c>
      <c r="B131" s="205"/>
      <c r="C131" s="205"/>
      <c r="D131" s="205"/>
      <c r="E131" s="205"/>
      <c r="F131" s="205"/>
      <c r="G131" s="205"/>
      <c r="H131" s="205"/>
      <c r="I131" s="32" t="s">
        <v>108</v>
      </c>
    </row>
    <row r="132" spans="1:10">
      <c r="A132" s="22" t="s">
        <v>13</v>
      </c>
      <c r="B132" s="195" t="str">
        <f>A24</f>
        <v>MÓDULO 1 - COMPOSIÇÃO DA REMUNERAÇÃO</v>
      </c>
      <c r="C132" s="195"/>
      <c r="D132" s="195"/>
      <c r="E132" s="195"/>
      <c r="F132" s="195"/>
      <c r="G132" s="195"/>
      <c r="H132" s="195"/>
      <c r="I132" s="53">
        <f>I32</f>
        <v>5290.67</v>
      </c>
    </row>
    <row r="133" spans="1:10">
      <c r="A133" s="105" t="s">
        <v>14</v>
      </c>
      <c r="B133" s="195" t="str">
        <f>A35</f>
        <v>MÓDULO 2 – ENCARGOS E BENEFÍCIOS ANUAIS, MENSAIS E DIÁRIOS</v>
      </c>
      <c r="C133" s="195"/>
      <c r="D133" s="195"/>
      <c r="E133" s="195"/>
      <c r="F133" s="195"/>
      <c r="G133" s="195"/>
      <c r="H133" s="195"/>
      <c r="I133" s="63">
        <f>I69</f>
        <v>3298.17</v>
      </c>
    </row>
    <row r="134" spans="1:10">
      <c r="A134" s="105" t="s">
        <v>15</v>
      </c>
      <c r="B134" s="195" t="str">
        <f>A71</f>
        <v>MÓDULO 3 – PROVISÃO PARA RESCISÃO</v>
      </c>
      <c r="C134" s="195"/>
      <c r="D134" s="195"/>
      <c r="E134" s="195"/>
      <c r="F134" s="195"/>
      <c r="G134" s="195"/>
      <c r="H134" s="195"/>
      <c r="I134" s="106">
        <f>I80</f>
        <v>167.35</v>
      </c>
    </row>
    <row r="135" spans="1:10">
      <c r="A135" s="22" t="s">
        <v>17</v>
      </c>
      <c r="B135" s="195" t="str">
        <f>A82</f>
        <v>MÓDULO 4 – CUSTO DE REPOSIÇÃO DO PROFISSIONAL AUSENTE</v>
      </c>
      <c r="C135" s="195"/>
      <c r="D135" s="195"/>
      <c r="E135" s="195"/>
      <c r="F135" s="195"/>
      <c r="G135" s="195"/>
      <c r="H135" s="195"/>
      <c r="I135" s="106">
        <f>I102</f>
        <v>519.01472700000011</v>
      </c>
    </row>
    <row r="136" spans="1:10">
      <c r="A136" s="105" t="s">
        <v>18</v>
      </c>
      <c r="B136" s="195" t="str">
        <f>A104</f>
        <v>MÓDULO 5 – INSUMOS DIVERSOS</v>
      </c>
      <c r="C136" s="195"/>
      <c r="D136" s="195"/>
      <c r="E136" s="195"/>
      <c r="F136" s="195"/>
      <c r="G136" s="195"/>
      <c r="H136" s="195"/>
      <c r="I136" s="106">
        <f>I109</f>
        <v>20</v>
      </c>
    </row>
    <row r="137" spans="1:10">
      <c r="A137" s="37"/>
      <c r="B137" s="205" t="s">
        <v>190</v>
      </c>
      <c r="C137" s="205"/>
      <c r="D137" s="205"/>
      <c r="E137" s="205"/>
      <c r="F137" s="205"/>
      <c r="G137" s="205"/>
      <c r="H137" s="205"/>
      <c r="I137" s="107">
        <f>TRUNC(SUM(I132:I136),2)</f>
        <v>9295.2000000000007</v>
      </c>
    </row>
    <row r="138" spans="1:10">
      <c r="A138" s="22" t="s">
        <v>20</v>
      </c>
      <c r="B138" s="195" t="str">
        <f>A114</f>
        <v>MÓDULO 6 – CUSTOS INDIRETOS, TRIBUTOS E LUCRO</v>
      </c>
      <c r="C138" s="195"/>
      <c r="D138" s="195"/>
      <c r="E138" s="195"/>
      <c r="F138" s="195"/>
      <c r="G138" s="195"/>
      <c r="H138" s="195"/>
      <c r="I138" s="108">
        <f>I118+I116+I117</f>
        <v>2029.9872392298853</v>
      </c>
    </row>
    <row r="139" spans="1:10" ht="15.75" thickBot="1">
      <c r="A139" s="292" t="s">
        <v>191</v>
      </c>
      <c r="B139" s="292"/>
      <c r="C139" s="292"/>
      <c r="D139" s="292"/>
      <c r="E139" s="292"/>
      <c r="F139" s="292"/>
      <c r="G139" s="292"/>
      <c r="H139" s="292"/>
      <c r="I139" s="111">
        <f>TRUNC(SUM(I137:I138),2)</f>
        <v>11325.18</v>
      </c>
      <c r="J139" s="114"/>
    </row>
    <row r="140" spans="1:10" ht="15.75" thickBot="1">
      <c r="I140" s="112">
        <f>I139*12</f>
        <v>135902.16</v>
      </c>
    </row>
    <row r="142" spans="1:10">
      <c r="I142" s="110">
        <f>I140</f>
        <v>135902.16</v>
      </c>
    </row>
    <row r="143" spans="1:10">
      <c r="I143" s="110">
        <f>DENTISTA2!I140</f>
        <v>142235.40000000002</v>
      </c>
    </row>
    <row r="144" spans="1:10">
      <c r="I144" s="128">
        <f>'ASB2'!I141</f>
        <v>51574.92</v>
      </c>
    </row>
    <row r="145" spans="9:9">
      <c r="I145" s="129">
        <f>SUM(I142:I144)</f>
        <v>329712.48000000004</v>
      </c>
    </row>
    <row r="146" spans="9:9">
      <c r="I146" s="130">
        <v>329714</v>
      </c>
    </row>
    <row r="147" spans="9:9">
      <c r="I147" s="129">
        <f>I145-I146</f>
        <v>-1.5199999999604188</v>
      </c>
    </row>
  </sheetData>
  <mergeCells count="133">
    <mergeCell ref="A139:H139"/>
    <mergeCell ref="B133:H133"/>
    <mergeCell ref="B134:H134"/>
    <mergeCell ref="B135:H135"/>
    <mergeCell ref="B136:H136"/>
    <mergeCell ref="B137:H137"/>
    <mergeCell ref="B138:H138"/>
    <mergeCell ref="B126:D126"/>
    <mergeCell ref="B127:D127"/>
    <mergeCell ref="A128:G128"/>
    <mergeCell ref="A130:I130"/>
    <mergeCell ref="A131:H131"/>
    <mergeCell ref="B132:H132"/>
    <mergeCell ref="B120:D120"/>
    <mergeCell ref="B121:D121"/>
    <mergeCell ref="B122:D122"/>
    <mergeCell ref="B123:G123"/>
    <mergeCell ref="B124:D124"/>
    <mergeCell ref="B125:G125"/>
    <mergeCell ref="A112:H112"/>
    <mergeCell ref="A114:I114"/>
    <mergeCell ref="B115:G115"/>
    <mergeCell ref="B116:G116"/>
    <mergeCell ref="B117:G117"/>
    <mergeCell ref="A118:A127"/>
    <mergeCell ref="B118:G118"/>
    <mergeCell ref="H118:H127"/>
    <mergeCell ref="I118:I127"/>
    <mergeCell ref="B119:G119"/>
    <mergeCell ref="B105:G105"/>
    <mergeCell ref="B106:G106"/>
    <mergeCell ref="B107:G107"/>
    <mergeCell ref="B108:G108"/>
    <mergeCell ref="A109:G109"/>
    <mergeCell ref="A111:H111"/>
    <mergeCell ref="A99:H99"/>
    <mergeCell ref="B100:H100"/>
    <mergeCell ref="B101:H101"/>
    <mergeCell ref="A102:H102"/>
    <mergeCell ref="A103:I103"/>
    <mergeCell ref="A104:I104"/>
    <mergeCell ref="A93:I93"/>
    <mergeCell ref="A94:G94"/>
    <mergeCell ref="B95:G95"/>
    <mergeCell ref="A96:G96"/>
    <mergeCell ref="A97:I97"/>
    <mergeCell ref="A98:I98"/>
    <mergeCell ref="B87:G87"/>
    <mergeCell ref="B88:G88"/>
    <mergeCell ref="B89:G89"/>
    <mergeCell ref="B90:G90"/>
    <mergeCell ref="A91:G91"/>
    <mergeCell ref="A92:I92"/>
    <mergeCell ref="A81:I81"/>
    <mergeCell ref="A82:I82"/>
    <mergeCell ref="A83:H83"/>
    <mergeCell ref="A84:G84"/>
    <mergeCell ref="B85:G85"/>
    <mergeCell ref="B86:G86"/>
    <mergeCell ref="B75:G75"/>
    <mergeCell ref="B76:G76"/>
    <mergeCell ref="B77:G77"/>
    <mergeCell ref="B78:G78"/>
    <mergeCell ref="B79:G79"/>
    <mergeCell ref="A80:G80"/>
    <mergeCell ref="A69:H69"/>
    <mergeCell ref="A70:I70"/>
    <mergeCell ref="A71:H71"/>
    <mergeCell ref="A72:H72"/>
    <mergeCell ref="B73:G73"/>
    <mergeCell ref="B74:G74"/>
    <mergeCell ref="A62:I62"/>
    <mergeCell ref="A64:I64"/>
    <mergeCell ref="A65:H65"/>
    <mergeCell ref="B66:H66"/>
    <mergeCell ref="B67:H67"/>
    <mergeCell ref="B68:H68"/>
    <mergeCell ref="A56:G56"/>
    <mergeCell ref="B57:G57"/>
    <mergeCell ref="B58:G58"/>
    <mergeCell ref="B59:G59"/>
    <mergeCell ref="B60:G60"/>
    <mergeCell ref="A61:H61"/>
    <mergeCell ref="B50:G50"/>
    <mergeCell ref="B51:G51"/>
    <mergeCell ref="B52:G52"/>
    <mergeCell ref="A53:G53"/>
    <mergeCell ref="A54:I54"/>
    <mergeCell ref="A55:I55"/>
    <mergeCell ref="A44:G44"/>
    <mergeCell ref="B45:G45"/>
    <mergeCell ref="B46:G46"/>
    <mergeCell ref="B47:G47"/>
    <mergeCell ref="B48:G48"/>
    <mergeCell ref="B49:G49"/>
    <mergeCell ref="A36:G36"/>
    <mergeCell ref="B37:G37"/>
    <mergeCell ref="B38:G38"/>
    <mergeCell ref="A39:G39"/>
    <mergeCell ref="A41:I41"/>
    <mergeCell ref="A43:H43"/>
    <mergeCell ref="B29:G29"/>
    <mergeCell ref="B30:G30"/>
    <mergeCell ref="B31:G31"/>
    <mergeCell ref="A32:H32"/>
    <mergeCell ref="A33:I33"/>
    <mergeCell ref="A35:I35"/>
    <mergeCell ref="A23:I23"/>
    <mergeCell ref="A24:I24"/>
    <mergeCell ref="B25:G25"/>
    <mergeCell ref="B26:G26"/>
    <mergeCell ref="B27:G27"/>
    <mergeCell ref="B28:G28"/>
    <mergeCell ref="B19:H19"/>
    <mergeCell ref="B20:H20"/>
    <mergeCell ref="B21:H21"/>
    <mergeCell ref="B10:H10"/>
    <mergeCell ref="A12:I12"/>
    <mergeCell ref="A13:B13"/>
    <mergeCell ref="C13:D13"/>
    <mergeCell ref="E13:I13"/>
    <mergeCell ref="A14:B14"/>
    <mergeCell ref="C14:D14"/>
    <mergeCell ref="E14:I14"/>
    <mergeCell ref="A2:I2"/>
    <mergeCell ref="A5:G5"/>
    <mergeCell ref="A6:I6"/>
    <mergeCell ref="B7:H7"/>
    <mergeCell ref="B8:H8"/>
    <mergeCell ref="B9:H9"/>
    <mergeCell ref="A16:I16"/>
    <mergeCell ref="B17:H17"/>
    <mergeCell ref="B18:H18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40"/>
  <sheetViews>
    <sheetView topLeftCell="A112" workbookViewId="0">
      <selection activeCell="L135" sqref="L135"/>
    </sheetView>
  </sheetViews>
  <sheetFormatPr defaultRowHeight="15"/>
  <cols>
    <col min="9" max="9" width="14.7109375" customWidth="1"/>
    <col min="10" max="10" width="13.140625" customWidth="1"/>
  </cols>
  <sheetData>
    <row r="2" spans="1:9">
      <c r="A2" s="192" t="s">
        <v>78</v>
      </c>
      <c r="B2" s="192"/>
      <c r="C2" s="192"/>
      <c r="D2" s="192"/>
      <c r="E2" s="192"/>
      <c r="F2" s="192"/>
      <c r="G2" s="192"/>
      <c r="H2" s="192"/>
      <c r="I2" s="192"/>
    </row>
    <row r="3" spans="1:9">
      <c r="A3" s="21" t="s">
        <v>79</v>
      </c>
      <c r="B3" s="21"/>
      <c r="C3" s="21"/>
      <c r="D3" s="21"/>
      <c r="E3" s="21"/>
      <c r="F3" s="21"/>
      <c r="G3" s="21"/>
      <c r="H3" s="21"/>
      <c r="I3" s="21"/>
    </row>
    <row r="4" spans="1:9">
      <c r="A4" s="21" t="s">
        <v>80</v>
      </c>
      <c r="B4" s="21"/>
      <c r="C4" s="21"/>
      <c r="D4" s="21"/>
      <c r="E4" s="21"/>
      <c r="F4" s="21"/>
      <c r="G4" s="21"/>
      <c r="H4" s="21"/>
      <c r="I4" s="21"/>
    </row>
    <row r="5" spans="1:9">
      <c r="A5" s="193"/>
      <c r="B5" s="193"/>
      <c r="C5" s="193"/>
      <c r="D5" s="193"/>
      <c r="E5" s="193"/>
      <c r="F5" s="193"/>
      <c r="G5" s="193"/>
      <c r="H5" s="21"/>
      <c r="I5" s="21"/>
    </row>
    <row r="6" spans="1:9">
      <c r="A6" s="194" t="s">
        <v>81</v>
      </c>
      <c r="B6" s="194"/>
      <c r="C6" s="194"/>
      <c r="D6" s="194"/>
      <c r="E6" s="194"/>
      <c r="F6" s="194"/>
      <c r="G6" s="194"/>
      <c r="H6" s="194"/>
      <c r="I6" s="194"/>
    </row>
    <row r="7" spans="1:9">
      <c r="A7" s="22" t="s">
        <v>13</v>
      </c>
      <c r="B7" s="195" t="s">
        <v>82</v>
      </c>
      <c r="C7" s="195"/>
      <c r="D7" s="195"/>
      <c r="E7" s="195"/>
      <c r="F7" s="195"/>
      <c r="G7" s="195"/>
      <c r="H7" s="195"/>
      <c r="I7" s="23"/>
    </row>
    <row r="8" spans="1:9">
      <c r="A8" s="22" t="s">
        <v>14</v>
      </c>
      <c r="B8" s="195" t="s">
        <v>83</v>
      </c>
      <c r="C8" s="195"/>
      <c r="D8" s="195"/>
      <c r="E8" s="195"/>
      <c r="F8" s="195"/>
      <c r="G8" s="195"/>
      <c r="H8" s="195"/>
      <c r="I8" s="22" t="s">
        <v>84</v>
      </c>
    </row>
    <row r="9" spans="1:9">
      <c r="A9" s="22" t="s">
        <v>15</v>
      </c>
      <c r="B9" s="195" t="s">
        <v>85</v>
      </c>
      <c r="C9" s="195"/>
      <c r="D9" s="195"/>
      <c r="E9" s="195"/>
      <c r="F9" s="195"/>
      <c r="G9" s="195"/>
      <c r="H9" s="195"/>
      <c r="I9" s="22">
        <v>2019</v>
      </c>
    </row>
    <row r="10" spans="1:9">
      <c r="A10" s="22" t="s">
        <v>17</v>
      </c>
      <c r="B10" s="195" t="s">
        <v>86</v>
      </c>
      <c r="C10" s="195"/>
      <c r="D10" s="195"/>
      <c r="E10" s="195"/>
      <c r="F10" s="195"/>
      <c r="G10" s="195"/>
      <c r="H10" s="195"/>
      <c r="I10" s="22">
        <v>12</v>
      </c>
    </row>
    <row r="11" spans="1:9">
      <c r="A11" s="24"/>
      <c r="B11" s="25"/>
      <c r="C11" s="25"/>
      <c r="D11" s="25"/>
      <c r="E11" s="25"/>
      <c r="F11" s="25"/>
      <c r="G11" s="25"/>
      <c r="H11" s="24"/>
      <c r="I11" s="24"/>
    </row>
    <row r="12" spans="1:9">
      <c r="A12" s="194" t="s">
        <v>87</v>
      </c>
      <c r="B12" s="194"/>
      <c r="C12" s="194"/>
      <c r="D12" s="194"/>
      <c r="E12" s="194"/>
      <c r="F12" s="194"/>
      <c r="G12" s="194"/>
      <c r="H12" s="194"/>
      <c r="I12" s="194"/>
    </row>
    <row r="13" spans="1:9">
      <c r="A13" s="196" t="s">
        <v>88</v>
      </c>
      <c r="B13" s="196"/>
      <c r="C13" s="196" t="s">
        <v>89</v>
      </c>
      <c r="D13" s="196"/>
      <c r="E13" s="196" t="s">
        <v>90</v>
      </c>
      <c r="F13" s="196"/>
      <c r="G13" s="196"/>
      <c r="H13" s="196"/>
      <c r="I13" s="196"/>
    </row>
    <row r="14" spans="1:9">
      <c r="A14" s="196" t="s">
        <v>91</v>
      </c>
      <c r="B14" s="196"/>
      <c r="C14" s="196" t="s">
        <v>92</v>
      </c>
      <c r="D14" s="196"/>
      <c r="E14" s="196" t="s">
        <v>93</v>
      </c>
      <c r="F14" s="196"/>
      <c r="G14" s="196"/>
      <c r="H14" s="196"/>
      <c r="I14" s="196"/>
    </row>
    <row r="15" spans="1:9">
      <c r="A15" s="24"/>
      <c r="B15" s="25"/>
      <c r="C15" s="25"/>
      <c r="D15" s="25"/>
      <c r="E15" s="25"/>
      <c r="F15" s="25"/>
      <c r="G15" s="25"/>
      <c r="H15" s="24"/>
      <c r="I15" s="24"/>
    </row>
    <row r="16" spans="1:9">
      <c r="A16" s="194" t="s">
        <v>94</v>
      </c>
      <c r="B16" s="194"/>
      <c r="C16" s="194"/>
      <c r="D16" s="194"/>
      <c r="E16" s="194"/>
      <c r="F16" s="194"/>
      <c r="G16" s="194"/>
      <c r="H16" s="194"/>
      <c r="I16" s="194"/>
    </row>
    <row r="17" spans="1:10" ht="25.5">
      <c r="A17" s="22">
        <v>1</v>
      </c>
      <c r="B17" s="195" t="s">
        <v>95</v>
      </c>
      <c r="C17" s="195"/>
      <c r="D17" s="195"/>
      <c r="E17" s="195"/>
      <c r="F17" s="195"/>
      <c r="G17" s="195"/>
      <c r="H17" s="195"/>
      <c r="I17" s="26" t="s">
        <v>96</v>
      </c>
    </row>
    <row r="18" spans="1:10">
      <c r="A18" s="22">
        <v>2</v>
      </c>
      <c r="B18" s="195" t="s">
        <v>97</v>
      </c>
      <c r="C18" s="195"/>
      <c r="D18" s="195"/>
      <c r="E18" s="195"/>
      <c r="F18" s="195"/>
      <c r="G18" s="195"/>
      <c r="H18" s="195"/>
      <c r="I18" s="22" t="s">
        <v>98</v>
      </c>
    </row>
    <row r="19" spans="1:10">
      <c r="A19" s="22">
        <v>3</v>
      </c>
      <c r="B19" s="195" t="s">
        <v>99</v>
      </c>
      <c r="C19" s="195"/>
      <c r="D19" s="195"/>
      <c r="E19" s="195"/>
      <c r="F19" s="195"/>
      <c r="G19" s="195"/>
      <c r="H19" s="195"/>
      <c r="I19" s="27">
        <v>4227.0200000000004</v>
      </c>
    </row>
    <row r="20" spans="1:10">
      <c r="A20" s="22">
        <v>4</v>
      </c>
      <c r="B20" s="195" t="s">
        <v>100</v>
      </c>
      <c r="C20" s="195"/>
      <c r="D20" s="195"/>
      <c r="E20" s="195"/>
      <c r="F20" s="195"/>
      <c r="G20" s="195"/>
      <c r="H20" s="195"/>
      <c r="I20" s="28" t="s">
        <v>192</v>
      </c>
    </row>
    <row r="21" spans="1:10">
      <c r="A21" s="22">
        <v>5</v>
      </c>
      <c r="B21" s="195" t="s">
        <v>102</v>
      </c>
      <c r="C21" s="195"/>
      <c r="D21" s="195"/>
      <c r="E21" s="195"/>
      <c r="F21" s="195"/>
      <c r="G21" s="195"/>
      <c r="H21" s="195"/>
      <c r="I21" s="23" t="s">
        <v>103</v>
      </c>
    </row>
    <row r="22" spans="1:10">
      <c r="A22" s="29"/>
      <c r="B22" s="30"/>
      <c r="C22" s="30"/>
      <c r="D22" s="30"/>
      <c r="E22" s="30"/>
      <c r="F22" s="30"/>
      <c r="G22" s="30"/>
      <c r="H22" s="30"/>
      <c r="I22" s="31"/>
    </row>
    <row r="23" spans="1:10">
      <c r="A23" s="202" t="s">
        <v>104</v>
      </c>
      <c r="B23" s="203"/>
      <c r="C23" s="203"/>
      <c r="D23" s="203"/>
      <c r="E23" s="203"/>
      <c r="F23" s="203"/>
      <c r="G23" s="203"/>
      <c r="H23" s="203"/>
      <c r="I23" s="204"/>
    </row>
    <row r="24" spans="1:10">
      <c r="A24" s="201" t="s">
        <v>105</v>
      </c>
      <c r="B24" s="201"/>
      <c r="C24" s="201"/>
      <c r="D24" s="201"/>
      <c r="E24" s="201"/>
      <c r="F24" s="201"/>
      <c r="G24" s="201"/>
      <c r="H24" s="201"/>
      <c r="I24" s="201"/>
    </row>
    <row r="25" spans="1:10">
      <c r="A25" s="32">
        <v>1</v>
      </c>
      <c r="B25" s="205" t="s">
        <v>106</v>
      </c>
      <c r="C25" s="205"/>
      <c r="D25" s="205"/>
      <c r="E25" s="205"/>
      <c r="F25" s="205"/>
      <c r="G25" s="205"/>
      <c r="H25" s="32" t="s">
        <v>107</v>
      </c>
      <c r="I25" s="32" t="s">
        <v>108</v>
      </c>
    </row>
    <row r="26" spans="1:10">
      <c r="A26" s="32" t="s">
        <v>13</v>
      </c>
      <c r="B26" s="195" t="s">
        <v>109</v>
      </c>
      <c r="C26" s="195"/>
      <c r="D26" s="195"/>
      <c r="E26" s="195"/>
      <c r="F26" s="195"/>
      <c r="G26" s="195"/>
      <c r="H26" s="33"/>
      <c r="I26" s="34">
        <v>4227.0200000000004</v>
      </c>
    </row>
    <row r="27" spans="1:10">
      <c r="A27" s="32" t="s">
        <v>14</v>
      </c>
      <c r="B27" s="195" t="s">
        <v>110</v>
      </c>
      <c r="C27" s="195"/>
      <c r="D27" s="195"/>
      <c r="E27" s="195"/>
      <c r="F27" s="195"/>
      <c r="G27" s="195"/>
      <c r="H27" s="35">
        <v>0.3</v>
      </c>
      <c r="I27" s="36">
        <f>I26*H27</f>
        <v>1268.106</v>
      </c>
      <c r="J27" s="132">
        <f>4227.02*30%</f>
        <v>1268.106</v>
      </c>
    </row>
    <row r="28" spans="1:10">
      <c r="A28" s="32" t="s">
        <v>15</v>
      </c>
      <c r="B28" s="195" t="s">
        <v>111</v>
      </c>
      <c r="C28" s="195"/>
      <c r="D28" s="195"/>
      <c r="E28" s="195"/>
      <c r="F28" s="195"/>
      <c r="G28" s="195"/>
      <c r="H28" s="35"/>
      <c r="I28" s="34">
        <v>0</v>
      </c>
    </row>
    <row r="29" spans="1:10">
      <c r="A29" s="32" t="s">
        <v>17</v>
      </c>
      <c r="B29" s="195" t="s">
        <v>0</v>
      </c>
      <c r="C29" s="195"/>
      <c r="D29" s="195"/>
      <c r="E29" s="195"/>
      <c r="F29" s="195"/>
      <c r="G29" s="195"/>
      <c r="H29" s="35"/>
      <c r="I29" s="36">
        <v>0</v>
      </c>
    </row>
    <row r="30" spans="1:10">
      <c r="A30" s="37" t="s">
        <v>18</v>
      </c>
      <c r="B30" s="195" t="s">
        <v>19</v>
      </c>
      <c r="C30" s="195"/>
      <c r="D30" s="195"/>
      <c r="E30" s="195"/>
      <c r="F30" s="195"/>
      <c r="G30" s="195"/>
      <c r="H30" s="38"/>
      <c r="I30" s="36">
        <v>0</v>
      </c>
    </row>
    <row r="31" spans="1:10">
      <c r="A31" s="37" t="s">
        <v>20</v>
      </c>
      <c r="B31" s="195" t="s">
        <v>22</v>
      </c>
      <c r="C31" s="195"/>
      <c r="D31" s="195"/>
      <c r="E31" s="195"/>
      <c r="F31" s="195"/>
      <c r="G31" s="195"/>
      <c r="H31" s="35"/>
      <c r="I31" s="36">
        <v>0</v>
      </c>
    </row>
    <row r="32" spans="1:10">
      <c r="A32" s="197" t="s">
        <v>112</v>
      </c>
      <c r="B32" s="198"/>
      <c r="C32" s="198"/>
      <c r="D32" s="198"/>
      <c r="E32" s="198"/>
      <c r="F32" s="198"/>
      <c r="G32" s="198"/>
      <c r="H32" s="199"/>
      <c r="I32" s="41">
        <f>SUM(I26:I31)</f>
        <v>5495.1260000000002</v>
      </c>
      <c r="J32">
        <f>4227.02+1268.11</f>
        <v>5495.13</v>
      </c>
    </row>
    <row r="33" spans="1:10">
      <c r="A33" s="200" t="s">
        <v>113</v>
      </c>
      <c r="B33" s="200"/>
      <c r="C33" s="200"/>
      <c r="D33" s="200"/>
      <c r="E33" s="200"/>
      <c r="F33" s="200"/>
      <c r="G33" s="200"/>
      <c r="H33" s="200"/>
      <c r="I33" s="200"/>
    </row>
    <row r="34" spans="1:10">
      <c r="A34" s="42"/>
      <c r="B34" s="42"/>
      <c r="C34" s="42"/>
      <c r="D34" s="42"/>
      <c r="E34" s="42"/>
      <c r="F34" s="42"/>
      <c r="G34" s="42"/>
      <c r="H34" s="42"/>
      <c r="I34" s="43"/>
    </row>
    <row r="35" spans="1:10">
      <c r="A35" s="201" t="s">
        <v>114</v>
      </c>
      <c r="B35" s="201"/>
      <c r="C35" s="201"/>
      <c r="D35" s="201"/>
      <c r="E35" s="201"/>
      <c r="F35" s="201"/>
      <c r="G35" s="201"/>
      <c r="H35" s="201"/>
      <c r="I35" s="201"/>
    </row>
    <row r="36" spans="1:10">
      <c r="A36" s="205" t="s">
        <v>115</v>
      </c>
      <c r="B36" s="205"/>
      <c r="C36" s="205"/>
      <c r="D36" s="205"/>
      <c r="E36" s="205"/>
      <c r="F36" s="205"/>
      <c r="G36" s="205"/>
      <c r="H36" s="32" t="s">
        <v>107</v>
      </c>
      <c r="I36" s="32" t="s">
        <v>108</v>
      </c>
    </row>
    <row r="37" spans="1:10">
      <c r="A37" s="32" t="s">
        <v>13</v>
      </c>
      <c r="B37" s="195" t="s">
        <v>116</v>
      </c>
      <c r="C37" s="195"/>
      <c r="D37" s="195"/>
      <c r="E37" s="195"/>
      <c r="F37" s="195"/>
      <c r="G37" s="195"/>
      <c r="H37" s="44">
        <v>8.3299999999999999E-2</v>
      </c>
      <c r="I37" s="45">
        <f>$I$32*H37</f>
        <v>457.74399579999999</v>
      </c>
      <c r="J37">
        <f>5072.42*8.33%</f>
        <v>422.53258599999998</v>
      </c>
    </row>
    <row r="38" spans="1:10">
      <c r="A38" s="32" t="s">
        <v>14</v>
      </c>
      <c r="B38" s="207" t="s">
        <v>117</v>
      </c>
      <c r="C38" s="208"/>
      <c r="D38" s="208"/>
      <c r="E38" s="208"/>
      <c r="F38" s="208"/>
      <c r="G38" s="209"/>
      <c r="H38" s="46">
        <v>0.121</v>
      </c>
      <c r="I38" s="45">
        <f>H38*I32</f>
        <v>664.91024600000003</v>
      </c>
      <c r="J38">
        <f>5072.42*12.1%</f>
        <v>613.76282000000003</v>
      </c>
    </row>
    <row r="39" spans="1:10">
      <c r="A39" s="205" t="s">
        <v>118</v>
      </c>
      <c r="B39" s="205"/>
      <c r="C39" s="205"/>
      <c r="D39" s="205"/>
      <c r="E39" s="205"/>
      <c r="F39" s="205"/>
      <c r="G39" s="205"/>
      <c r="H39" s="47">
        <f>TRUNC(SUM(H37:H38),4)</f>
        <v>0.20430000000000001</v>
      </c>
      <c r="I39" s="115">
        <f>TRUNC(SUM(I37:I38),2)</f>
        <v>1122.6500000000001</v>
      </c>
      <c r="J39">
        <f>SUM(J37:J38)</f>
        <v>1036.295406</v>
      </c>
    </row>
    <row r="40" spans="1:10">
      <c r="A40" s="42"/>
      <c r="B40" s="42"/>
      <c r="C40" s="42"/>
      <c r="D40" s="42"/>
      <c r="E40" s="42"/>
      <c r="F40" s="42"/>
      <c r="G40" s="42"/>
      <c r="H40" s="49"/>
      <c r="I40" s="50"/>
    </row>
    <row r="41" spans="1:10">
      <c r="A41" s="210" t="s">
        <v>119</v>
      </c>
      <c r="B41" s="208"/>
      <c r="C41" s="208"/>
      <c r="D41" s="208"/>
      <c r="E41" s="208"/>
      <c r="F41" s="208"/>
      <c r="G41" s="208"/>
      <c r="H41" s="208"/>
      <c r="I41" s="209"/>
    </row>
    <row r="42" spans="1:10">
      <c r="A42" s="42"/>
      <c r="B42" s="42"/>
      <c r="C42" s="42"/>
      <c r="D42" s="42"/>
      <c r="E42" s="42"/>
      <c r="F42" s="42"/>
      <c r="G42" s="42"/>
      <c r="H42" s="49"/>
      <c r="I42" s="50"/>
    </row>
    <row r="43" spans="1:10">
      <c r="A43" s="211" t="s">
        <v>120</v>
      </c>
      <c r="B43" s="212"/>
      <c r="C43" s="212"/>
      <c r="D43" s="212"/>
      <c r="E43" s="212"/>
      <c r="F43" s="212"/>
      <c r="G43" s="212"/>
      <c r="H43" s="212"/>
      <c r="I43" s="51">
        <f>I32+I39</f>
        <v>6617.7759999999998</v>
      </c>
      <c r="J43">
        <f>5072.42+1036.29</f>
        <v>6108.71</v>
      </c>
    </row>
    <row r="44" spans="1:10">
      <c r="A44" s="206" t="s">
        <v>121</v>
      </c>
      <c r="B44" s="206"/>
      <c r="C44" s="206"/>
      <c r="D44" s="206"/>
      <c r="E44" s="206"/>
      <c r="F44" s="206"/>
      <c r="G44" s="206"/>
      <c r="H44" s="52" t="s">
        <v>107</v>
      </c>
      <c r="I44" s="52" t="s">
        <v>108</v>
      </c>
    </row>
    <row r="45" spans="1:10">
      <c r="A45" s="32" t="s">
        <v>13</v>
      </c>
      <c r="B45" s="195" t="s">
        <v>122</v>
      </c>
      <c r="C45" s="195"/>
      <c r="D45" s="195"/>
      <c r="E45" s="195"/>
      <c r="F45" s="195"/>
      <c r="G45" s="195"/>
      <c r="H45" s="44">
        <v>0.2</v>
      </c>
      <c r="I45" s="116">
        <f>H45*$I$43</f>
        <v>1323.5552</v>
      </c>
      <c r="J45">
        <f>$J$43*H45</f>
        <v>1221.742</v>
      </c>
    </row>
    <row r="46" spans="1:10">
      <c r="A46" s="32" t="s">
        <v>14</v>
      </c>
      <c r="B46" s="195" t="s">
        <v>123</v>
      </c>
      <c r="C46" s="195"/>
      <c r="D46" s="195"/>
      <c r="E46" s="195"/>
      <c r="F46" s="195"/>
      <c r="G46" s="195"/>
      <c r="H46" s="44">
        <v>2.5000000000000001E-2</v>
      </c>
      <c r="I46" s="116">
        <f t="shared" ref="I46:I52" si="0">H46*$I$43</f>
        <v>165.4444</v>
      </c>
      <c r="J46">
        <f t="shared" ref="J46:J52" si="1">$J$43*H46</f>
        <v>152.71775</v>
      </c>
    </row>
    <row r="47" spans="1:10">
      <c r="A47" s="32" t="s">
        <v>15</v>
      </c>
      <c r="B47" s="195" t="s">
        <v>124</v>
      </c>
      <c r="C47" s="195"/>
      <c r="D47" s="195"/>
      <c r="E47" s="195"/>
      <c r="F47" s="195"/>
      <c r="G47" s="195"/>
      <c r="H47" s="54">
        <v>0.02</v>
      </c>
      <c r="I47" s="116">
        <f t="shared" si="0"/>
        <v>132.35552000000001</v>
      </c>
      <c r="J47">
        <f t="shared" si="1"/>
        <v>122.1742</v>
      </c>
    </row>
    <row r="48" spans="1:10">
      <c r="A48" s="32" t="s">
        <v>17</v>
      </c>
      <c r="B48" s="195" t="s">
        <v>33</v>
      </c>
      <c r="C48" s="195"/>
      <c r="D48" s="195"/>
      <c r="E48" s="195"/>
      <c r="F48" s="195"/>
      <c r="G48" s="195"/>
      <c r="H48" s="44">
        <v>1.4999999999999999E-2</v>
      </c>
      <c r="I48" s="116">
        <f t="shared" si="0"/>
        <v>99.266639999999995</v>
      </c>
      <c r="J48">
        <f t="shared" si="1"/>
        <v>91.630650000000003</v>
      </c>
    </row>
    <row r="49" spans="1:10">
      <c r="A49" s="32" t="s">
        <v>18</v>
      </c>
      <c r="B49" s="195" t="s">
        <v>125</v>
      </c>
      <c r="C49" s="195"/>
      <c r="D49" s="195"/>
      <c r="E49" s="195"/>
      <c r="F49" s="195"/>
      <c r="G49" s="195"/>
      <c r="H49" s="44">
        <v>0.01</v>
      </c>
      <c r="I49" s="116">
        <f t="shared" si="0"/>
        <v>66.177760000000006</v>
      </c>
      <c r="J49">
        <f t="shared" si="1"/>
        <v>61.0871</v>
      </c>
    </row>
    <row r="50" spans="1:10">
      <c r="A50" s="32" t="s">
        <v>20</v>
      </c>
      <c r="B50" s="195" t="s">
        <v>126</v>
      </c>
      <c r="C50" s="195"/>
      <c r="D50" s="195"/>
      <c r="E50" s="195"/>
      <c r="F50" s="195"/>
      <c r="G50" s="195"/>
      <c r="H50" s="44">
        <v>6.0000000000000001E-3</v>
      </c>
      <c r="I50" s="116">
        <f t="shared" si="0"/>
        <v>39.706656000000002</v>
      </c>
      <c r="J50">
        <f t="shared" si="1"/>
        <v>36.652259999999998</v>
      </c>
    </row>
    <row r="51" spans="1:10">
      <c r="A51" s="32" t="s">
        <v>21</v>
      </c>
      <c r="B51" s="195" t="s">
        <v>127</v>
      </c>
      <c r="C51" s="195"/>
      <c r="D51" s="195"/>
      <c r="E51" s="195"/>
      <c r="F51" s="195"/>
      <c r="G51" s="195"/>
      <c r="H51" s="44">
        <v>2E-3</v>
      </c>
      <c r="I51" s="116">
        <f t="shared" si="0"/>
        <v>13.235552</v>
      </c>
      <c r="J51">
        <f t="shared" si="1"/>
        <v>12.217420000000001</v>
      </c>
    </row>
    <row r="52" spans="1:10">
      <c r="A52" s="32" t="s">
        <v>35</v>
      </c>
      <c r="B52" s="195" t="s">
        <v>128</v>
      </c>
      <c r="C52" s="195"/>
      <c r="D52" s="195"/>
      <c r="E52" s="195"/>
      <c r="F52" s="195"/>
      <c r="G52" s="195"/>
      <c r="H52" s="44">
        <v>0.08</v>
      </c>
      <c r="I52" s="116">
        <f t="shared" si="0"/>
        <v>529.42208000000005</v>
      </c>
      <c r="J52">
        <f t="shared" si="1"/>
        <v>488.6968</v>
      </c>
    </row>
    <row r="53" spans="1:10">
      <c r="A53" s="214" t="s">
        <v>129</v>
      </c>
      <c r="B53" s="214"/>
      <c r="C53" s="214"/>
      <c r="D53" s="214"/>
      <c r="E53" s="214"/>
      <c r="F53" s="214"/>
      <c r="G53" s="214"/>
      <c r="H53" s="55">
        <f>SUM(H45:H52)</f>
        <v>0.35800000000000004</v>
      </c>
      <c r="I53" s="117">
        <f>TRUNC(SUM(I45:I52),2)</f>
        <v>2369.16</v>
      </c>
      <c r="J53">
        <f>SUM(J45:J52)</f>
        <v>2186.9181800000001</v>
      </c>
    </row>
    <row r="54" spans="1:10">
      <c r="A54" s="215" t="s">
        <v>130</v>
      </c>
      <c r="B54" s="215"/>
      <c r="C54" s="215"/>
      <c r="D54" s="215"/>
      <c r="E54" s="215"/>
      <c r="F54" s="215"/>
      <c r="G54" s="215"/>
      <c r="H54" s="215"/>
      <c r="I54" s="215"/>
      <c r="J54">
        <f>6108.71*34.8%</f>
        <v>2125.8310799999999</v>
      </c>
    </row>
    <row r="55" spans="1:10">
      <c r="A55" s="216"/>
      <c r="B55" s="216"/>
      <c r="C55" s="216"/>
      <c r="D55" s="216"/>
      <c r="E55" s="216"/>
      <c r="F55" s="216"/>
      <c r="G55" s="216"/>
      <c r="H55" s="216"/>
      <c r="I55" s="217"/>
    </row>
    <row r="56" spans="1:10">
      <c r="A56" s="206" t="s">
        <v>131</v>
      </c>
      <c r="B56" s="206"/>
      <c r="C56" s="206"/>
      <c r="D56" s="206"/>
      <c r="E56" s="206"/>
      <c r="F56" s="206"/>
      <c r="G56" s="206"/>
      <c r="H56" s="57"/>
      <c r="I56" s="52" t="s">
        <v>108</v>
      </c>
    </row>
    <row r="57" spans="1:10">
      <c r="A57" s="32" t="s">
        <v>13</v>
      </c>
      <c r="B57" s="213" t="s">
        <v>132</v>
      </c>
      <c r="C57" s="213"/>
      <c r="D57" s="213"/>
      <c r="E57" s="213"/>
      <c r="F57" s="213"/>
      <c r="G57" s="213"/>
      <c r="H57" s="22" t="s">
        <v>133</v>
      </c>
      <c r="I57" s="58">
        <v>0</v>
      </c>
    </row>
    <row r="58" spans="1:10">
      <c r="A58" s="32" t="s">
        <v>14</v>
      </c>
      <c r="B58" s="213" t="s">
        <v>134</v>
      </c>
      <c r="C58" s="213"/>
      <c r="D58" s="213"/>
      <c r="E58" s="213"/>
      <c r="F58" s="213"/>
      <c r="G58" s="213"/>
      <c r="H58" s="22" t="s">
        <v>133</v>
      </c>
      <c r="I58" s="58">
        <v>0</v>
      </c>
    </row>
    <row r="59" spans="1:10">
      <c r="A59" s="32" t="s">
        <v>15</v>
      </c>
      <c r="B59" s="213" t="s">
        <v>135</v>
      </c>
      <c r="C59" s="213"/>
      <c r="D59" s="213"/>
      <c r="E59" s="213"/>
      <c r="F59" s="213"/>
      <c r="G59" s="213"/>
      <c r="H59" s="22" t="s">
        <v>133</v>
      </c>
      <c r="I59" s="58">
        <v>0</v>
      </c>
    </row>
    <row r="60" spans="1:10">
      <c r="A60" s="32" t="s">
        <v>17</v>
      </c>
      <c r="B60" s="213" t="s">
        <v>136</v>
      </c>
      <c r="C60" s="213"/>
      <c r="D60" s="213"/>
      <c r="E60" s="213"/>
      <c r="F60" s="213"/>
      <c r="G60" s="213"/>
      <c r="H60" s="22" t="s">
        <v>133</v>
      </c>
      <c r="I60" s="58">
        <v>0</v>
      </c>
    </row>
    <row r="61" spans="1:10">
      <c r="A61" s="205" t="s">
        <v>137</v>
      </c>
      <c r="B61" s="205"/>
      <c r="C61" s="205"/>
      <c r="D61" s="205"/>
      <c r="E61" s="205"/>
      <c r="F61" s="205"/>
      <c r="G61" s="205"/>
      <c r="H61" s="205"/>
      <c r="I61" s="59">
        <f>TRUNC(SUM(I57:I60),2)</f>
        <v>0</v>
      </c>
    </row>
    <row r="62" spans="1:10">
      <c r="A62" s="226" t="s">
        <v>138</v>
      </c>
      <c r="B62" s="227"/>
      <c r="C62" s="227"/>
      <c r="D62" s="227"/>
      <c r="E62" s="227"/>
      <c r="F62" s="227"/>
      <c r="G62" s="227"/>
      <c r="H62" s="227"/>
      <c r="I62" s="228"/>
    </row>
    <row r="63" spans="1:10">
      <c r="A63" s="60"/>
      <c r="B63" s="60"/>
      <c r="C63" s="60"/>
      <c r="D63" s="60"/>
      <c r="E63" s="60"/>
      <c r="F63" s="60"/>
      <c r="G63" s="60"/>
      <c r="H63" s="60"/>
      <c r="I63" s="60"/>
    </row>
    <row r="64" spans="1:10">
      <c r="A64" s="206" t="s">
        <v>139</v>
      </c>
      <c r="B64" s="206"/>
      <c r="C64" s="206"/>
      <c r="D64" s="206"/>
      <c r="E64" s="206"/>
      <c r="F64" s="206"/>
      <c r="G64" s="206"/>
      <c r="H64" s="206"/>
      <c r="I64" s="206"/>
    </row>
    <row r="65" spans="1:12">
      <c r="A65" s="229" t="s">
        <v>140</v>
      </c>
      <c r="B65" s="229"/>
      <c r="C65" s="229"/>
      <c r="D65" s="229"/>
      <c r="E65" s="229"/>
      <c r="F65" s="229"/>
      <c r="G65" s="229"/>
      <c r="H65" s="229"/>
      <c r="I65" s="32" t="s">
        <v>108</v>
      </c>
    </row>
    <row r="66" spans="1:12">
      <c r="A66" s="61" t="s">
        <v>25</v>
      </c>
      <c r="B66" s="195" t="s">
        <v>141</v>
      </c>
      <c r="C66" s="195"/>
      <c r="D66" s="195"/>
      <c r="E66" s="195"/>
      <c r="F66" s="195"/>
      <c r="G66" s="195"/>
      <c r="H66" s="195"/>
      <c r="I66" s="116">
        <f>I39</f>
        <v>1122.6500000000001</v>
      </c>
    </row>
    <row r="67" spans="1:12">
      <c r="A67" s="62" t="s">
        <v>28</v>
      </c>
      <c r="B67" s="195" t="s">
        <v>142</v>
      </c>
      <c r="C67" s="195"/>
      <c r="D67" s="195"/>
      <c r="E67" s="195"/>
      <c r="F67" s="195"/>
      <c r="G67" s="195"/>
      <c r="H67" s="195"/>
      <c r="I67" s="118">
        <f>I53</f>
        <v>2369.16</v>
      </c>
    </row>
    <row r="68" spans="1:12">
      <c r="A68" s="62" t="s">
        <v>38</v>
      </c>
      <c r="B68" s="195" t="s">
        <v>39</v>
      </c>
      <c r="C68" s="195"/>
      <c r="D68" s="195"/>
      <c r="E68" s="195"/>
      <c r="F68" s="195"/>
      <c r="G68" s="195"/>
      <c r="H68" s="195"/>
      <c r="I68" s="119">
        <f>I61</f>
        <v>0</v>
      </c>
    </row>
    <row r="69" spans="1:12">
      <c r="A69" s="205" t="s">
        <v>143</v>
      </c>
      <c r="B69" s="205"/>
      <c r="C69" s="205"/>
      <c r="D69" s="205"/>
      <c r="E69" s="205"/>
      <c r="F69" s="205"/>
      <c r="G69" s="205"/>
      <c r="H69" s="205"/>
      <c r="I69" s="120">
        <f>TRUNC(SUM(I66:I68),2)</f>
        <v>3491.81</v>
      </c>
      <c r="J69" s="20">
        <f>I53+I39</f>
        <v>3491.81</v>
      </c>
    </row>
    <row r="70" spans="1:12">
      <c r="A70" s="218"/>
      <c r="B70" s="219"/>
      <c r="C70" s="219"/>
      <c r="D70" s="219"/>
      <c r="E70" s="219"/>
      <c r="F70" s="219"/>
      <c r="G70" s="219"/>
      <c r="H70" s="219"/>
      <c r="I70" s="219"/>
    </row>
    <row r="71" spans="1:12">
      <c r="A71" s="220" t="s">
        <v>144</v>
      </c>
      <c r="B71" s="221"/>
      <c r="C71" s="221"/>
      <c r="D71" s="221"/>
      <c r="E71" s="221"/>
      <c r="F71" s="221"/>
      <c r="G71" s="221"/>
      <c r="H71" s="221"/>
      <c r="I71" s="66"/>
    </row>
    <row r="72" spans="1:12">
      <c r="A72" s="222" t="s">
        <v>145</v>
      </c>
      <c r="B72" s="223"/>
      <c r="C72" s="223"/>
      <c r="D72" s="223"/>
      <c r="E72" s="223"/>
      <c r="F72" s="223"/>
      <c r="G72" s="223"/>
      <c r="H72" s="224"/>
      <c r="I72" s="67">
        <f>I32</f>
        <v>5495.1260000000002</v>
      </c>
    </row>
    <row r="73" spans="1:12">
      <c r="A73" s="68">
        <v>3</v>
      </c>
      <c r="B73" s="225" t="s">
        <v>146</v>
      </c>
      <c r="C73" s="225"/>
      <c r="D73" s="225"/>
      <c r="E73" s="225"/>
      <c r="F73" s="225"/>
      <c r="G73" s="225"/>
      <c r="H73" s="68" t="s">
        <v>107</v>
      </c>
      <c r="I73" s="68" t="s">
        <v>108</v>
      </c>
    </row>
    <row r="74" spans="1:12">
      <c r="A74" s="68" t="s">
        <v>13</v>
      </c>
      <c r="B74" s="207" t="s">
        <v>147</v>
      </c>
      <c r="C74" s="208"/>
      <c r="D74" s="208"/>
      <c r="E74" s="208"/>
      <c r="F74" s="208"/>
      <c r="G74" s="209"/>
      <c r="H74" s="133">
        <f>(1/12)*5%</f>
        <v>4.1666666666666666E-3</v>
      </c>
      <c r="I74" s="70">
        <f t="shared" ref="I74:I77" si="2">$I$72*H74</f>
        <v>22.896358333333335</v>
      </c>
      <c r="J74" s="110">
        <f t="shared" ref="J74:J79" si="3">$I$72*H74</f>
        <v>22.896358333333335</v>
      </c>
    </row>
    <row r="75" spans="1:12">
      <c r="A75" s="68" t="s">
        <v>14</v>
      </c>
      <c r="B75" s="238" t="s">
        <v>148</v>
      </c>
      <c r="C75" s="238"/>
      <c r="D75" s="238"/>
      <c r="E75" s="238"/>
      <c r="F75" s="238"/>
      <c r="G75" s="238"/>
      <c r="H75" s="133">
        <v>0.08</v>
      </c>
      <c r="I75" s="70">
        <f>$I$74*H75</f>
        <v>1.8317086666666669</v>
      </c>
      <c r="J75" s="110">
        <f>22.9*0.08</f>
        <v>1.8319999999999999</v>
      </c>
      <c r="L75">
        <f>22.9*0.08</f>
        <v>1.8319999999999999</v>
      </c>
    </row>
    <row r="76" spans="1:12">
      <c r="A76" s="68" t="s">
        <v>15</v>
      </c>
      <c r="B76" s="207" t="s">
        <v>149</v>
      </c>
      <c r="C76" s="208"/>
      <c r="D76" s="208"/>
      <c r="E76" s="208"/>
      <c r="F76" s="208"/>
      <c r="G76" s="209"/>
      <c r="H76" s="133">
        <v>0.04</v>
      </c>
      <c r="I76" s="70">
        <f>$I$74*H76</f>
        <v>0.91585433333333344</v>
      </c>
      <c r="J76" s="110">
        <f>22.9*0.04</f>
        <v>0.91599999999999993</v>
      </c>
    </row>
    <row r="77" spans="1:12">
      <c r="A77" s="68" t="s">
        <v>17</v>
      </c>
      <c r="B77" s="207" t="s">
        <v>150</v>
      </c>
      <c r="C77" s="208"/>
      <c r="D77" s="208"/>
      <c r="E77" s="208"/>
      <c r="F77" s="208"/>
      <c r="G77" s="209"/>
      <c r="H77" s="133">
        <v>1.9400000000000001E-2</v>
      </c>
      <c r="I77" s="70">
        <f t="shared" si="2"/>
        <v>106.60544440000001</v>
      </c>
      <c r="J77" s="110">
        <f t="shared" si="3"/>
        <v>106.60544440000001</v>
      </c>
    </row>
    <row r="78" spans="1:12">
      <c r="A78" s="68" t="s">
        <v>18</v>
      </c>
      <c r="B78" s="238" t="s">
        <v>151</v>
      </c>
      <c r="C78" s="238"/>
      <c r="D78" s="238"/>
      <c r="E78" s="238"/>
      <c r="F78" s="238"/>
      <c r="G78" s="238"/>
      <c r="H78" s="134">
        <v>0.35799999999999998</v>
      </c>
      <c r="I78" s="136">
        <f>$I$77*H78</f>
        <v>38.164749095200001</v>
      </c>
      <c r="J78" s="110">
        <f t="shared" si="3"/>
        <v>1967.2551080000001</v>
      </c>
      <c r="K78">
        <f>1.94*35.8/100</f>
        <v>0.69452000000000003</v>
      </c>
    </row>
    <row r="79" spans="1:12">
      <c r="A79" s="68" t="s">
        <v>20</v>
      </c>
      <c r="B79" s="207" t="s">
        <v>152</v>
      </c>
      <c r="C79" s="208"/>
      <c r="D79" s="208"/>
      <c r="E79" s="208"/>
      <c r="F79" s="208"/>
      <c r="G79" s="209"/>
      <c r="H79" s="133">
        <v>0.04</v>
      </c>
      <c r="I79" s="70">
        <f>$I$77*H79</f>
        <v>4.2642177760000006</v>
      </c>
      <c r="J79" s="110">
        <f t="shared" si="3"/>
        <v>219.80504000000002</v>
      </c>
    </row>
    <row r="80" spans="1:12">
      <c r="A80" s="225" t="s">
        <v>153</v>
      </c>
      <c r="B80" s="225"/>
      <c r="C80" s="225"/>
      <c r="D80" s="225"/>
      <c r="E80" s="225"/>
      <c r="F80" s="225"/>
      <c r="G80" s="225"/>
      <c r="H80" s="71">
        <f>TRUNC(SUM(H74:H79),4)</f>
        <v>0.54149999999999998</v>
      </c>
      <c r="I80" s="72">
        <f>SUM(I74:I79)</f>
        <v>174.67833260453335</v>
      </c>
      <c r="J80" s="110">
        <f>SUM(J74:J79)</f>
        <v>2319.3099507333336</v>
      </c>
    </row>
    <row r="81" spans="1:10">
      <c r="A81" s="230"/>
      <c r="B81" s="231"/>
      <c r="C81" s="231"/>
      <c r="D81" s="231"/>
      <c r="E81" s="231"/>
      <c r="F81" s="231"/>
      <c r="G81" s="231"/>
      <c r="H81" s="231"/>
      <c r="I81" s="231"/>
    </row>
    <row r="82" spans="1:10">
      <c r="A82" s="201" t="s">
        <v>154</v>
      </c>
      <c r="B82" s="201"/>
      <c r="C82" s="201"/>
      <c r="D82" s="201"/>
      <c r="E82" s="201"/>
      <c r="F82" s="201"/>
      <c r="G82" s="201"/>
      <c r="H82" s="201"/>
      <c r="I82" s="201"/>
    </row>
    <row r="83" spans="1:10">
      <c r="A83" s="232" t="s">
        <v>155</v>
      </c>
      <c r="B83" s="233"/>
      <c r="C83" s="233"/>
      <c r="D83" s="233"/>
      <c r="E83" s="233"/>
      <c r="F83" s="233"/>
      <c r="G83" s="233"/>
      <c r="H83" s="234"/>
      <c r="I83" s="73">
        <f>I32</f>
        <v>5495.1260000000002</v>
      </c>
    </row>
    <row r="84" spans="1:10">
      <c r="A84" s="205" t="s">
        <v>156</v>
      </c>
      <c r="B84" s="205"/>
      <c r="C84" s="205"/>
      <c r="D84" s="205"/>
      <c r="E84" s="205"/>
      <c r="F84" s="205"/>
      <c r="G84" s="205"/>
      <c r="H84" s="32" t="s">
        <v>107</v>
      </c>
      <c r="I84" s="32" t="s">
        <v>108</v>
      </c>
    </row>
    <row r="85" spans="1:10">
      <c r="A85" s="68" t="s">
        <v>13</v>
      </c>
      <c r="B85" s="207" t="s">
        <v>157</v>
      </c>
      <c r="C85" s="208"/>
      <c r="D85" s="208"/>
      <c r="E85" s="208"/>
      <c r="F85" s="208"/>
      <c r="G85" s="209"/>
      <c r="H85" s="131">
        <v>8.9300000000000004E-2</v>
      </c>
      <c r="I85" s="135">
        <f>H85*$I$83</f>
        <v>490.71475180000004</v>
      </c>
      <c r="J85">
        <f>$I$83*H85</f>
        <v>490.71475180000004</v>
      </c>
    </row>
    <row r="86" spans="1:10">
      <c r="A86" s="68" t="s">
        <v>14</v>
      </c>
      <c r="B86" s="235" t="s">
        <v>158</v>
      </c>
      <c r="C86" s="236"/>
      <c r="D86" s="236"/>
      <c r="E86" s="236"/>
      <c r="F86" s="236"/>
      <c r="G86" s="237"/>
      <c r="H86" s="133">
        <v>8.2000000000000007E-3</v>
      </c>
      <c r="I86" s="135">
        <f>H86*$I$83</f>
        <v>45.060033200000007</v>
      </c>
      <c r="J86">
        <f>$I$83*H86</f>
        <v>45.060033200000007</v>
      </c>
    </row>
    <row r="87" spans="1:10">
      <c r="A87" s="68" t="s">
        <v>15</v>
      </c>
      <c r="B87" s="238" t="s">
        <v>159</v>
      </c>
      <c r="C87" s="238"/>
      <c r="D87" s="238"/>
      <c r="E87" s="238"/>
      <c r="F87" s="238"/>
      <c r="G87" s="238"/>
      <c r="H87" s="133">
        <v>1.6999999999999999E-3</v>
      </c>
      <c r="I87" s="135">
        <f>H87*$I$83</f>
        <v>9.3417142000000002</v>
      </c>
      <c r="J87">
        <f>$I$83*H87</f>
        <v>9.3417142000000002</v>
      </c>
    </row>
    <row r="88" spans="1:10">
      <c r="A88" s="68" t="s">
        <v>17</v>
      </c>
      <c r="B88" s="207" t="s">
        <v>160</v>
      </c>
      <c r="C88" s="208"/>
      <c r="D88" s="208"/>
      <c r="E88" s="208"/>
      <c r="F88" s="208"/>
      <c r="G88" s="209"/>
      <c r="H88" s="133">
        <v>2.9999999999999997E-4</v>
      </c>
      <c r="I88" s="135">
        <f>H88*$I$83</f>
        <v>1.6485377999999999</v>
      </c>
      <c r="J88">
        <f>$I$83*H88</f>
        <v>1.6485377999999999</v>
      </c>
    </row>
    <row r="89" spans="1:10">
      <c r="A89" s="68" t="s">
        <v>18</v>
      </c>
      <c r="B89" s="207" t="s">
        <v>161</v>
      </c>
      <c r="C89" s="208"/>
      <c r="D89" s="208"/>
      <c r="E89" s="208"/>
      <c r="F89" s="208"/>
      <c r="G89" s="209"/>
      <c r="H89" s="69">
        <v>2.9999999999999997E-4</v>
      </c>
      <c r="I89" s="74">
        <v>0</v>
      </c>
      <c r="J89">
        <f>$I$83*H89</f>
        <v>1.6485377999999999</v>
      </c>
    </row>
    <row r="90" spans="1:10">
      <c r="A90" s="68" t="s">
        <v>20</v>
      </c>
      <c r="B90" s="238" t="s">
        <v>162</v>
      </c>
      <c r="C90" s="238"/>
      <c r="D90" s="238"/>
      <c r="E90" s="238"/>
      <c r="F90" s="238"/>
      <c r="G90" s="238"/>
      <c r="H90" s="69">
        <v>0</v>
      </c>
      <c r="I90" s="74">
        <f>H90*$I$82</f>
        <v>0</v>
      </c>
      <c r="J90">
        <f>SUM(J85:J89)</f>
        <v>548.41357479999999</v>
      </c>
    </row>
    <row r="91" spans="1:10">
      <c r="A91" s="205" t="s">
        <v>163</v>
      </c>
      <c r="B91" s="205"/>
      <c r="C91" s="205"/>
      <c r="D91" s="205"/>
      <c r="E91" s="205"/>
      <c r="F91" s="205"/>
      <c r="G91" s="205"/>
      <c r="H91" s="47">
        <f>SUM(H85:H90)</f>
        <v>9.9799999999999986E-2</v>
      </c>
      <c r="I91" s="75">
        <f>SUM(I85:I90)</f>
        <v>546.76503700000001</v>
      </c>
    </row>
    <row r="92" spans="1:10">
      <c r="A92" s="250" t="s">
        <v>164</v>
      </c>
      <c r="B92" s="251"/>
      <c r="C92" s="251"/>
      <c r="D92" s="251"/>
      <c r="E92" s="251"/>
      <c r="F92" s="251"/>
      <c r="G92" s="251"/>
      <c r="H92" s="251"/>
      <c r="I92" s="252"/>
    </row>
    <row r="93" spans="1:10">
      <c r="A93" s="239"/>
      <c r="B93" s="240"/>
      <c r="C93" s="240"/>
      <c r="D93" s="240"/>
      <c r="E93" s="240"/>
      <c r="F93" s="240"/>
      <c r="G93" s="240"/>
      <c r="H93" s="240"/>
      <c r="I93" s="240"/>
    </row>
    <row r="94" spans="1:10">
      <c r="A94" s="241" t="s">
        <v>165</v>
      </c>
      <c r="B94" s="242"/>
      <c r="C94" s="242"/>
      <c r="D94" s="242"/>
      <c r="E94" s="242"/>
      <c r="F94" s="242"/>
      <c r="G94" s="243"/>
      <c r="H94" s="76" t="s">
        <v>107</v>
      </c>
      <c r="I94" s="76" t="s">
        <v>108</v>
      </c>
    </row>
    <row r="95" spans="1:10">
      <c r="A95" s="32" t="s">
        <v>13</v>
      </c>
      <c r="B95" s="244" t="s">
        <v>166</v>
      </c>
      <c r="C95" s="245"/>
      <c r="D95" s="245"/>
      <c r="E95" s="245"/>
      <c r="F95" s="245"/>
      <c r="G95" s="246"/>
      <c r="H95" s="44">
        <v>0</v>
      </c>
      <c r="I95" s="77">
        <f>$I$31*H95</f>
        <v>0</v>
      </c>
    </row>
    <row r="96" spans="1:10">
      <c r="A96" s="205" t="s">
        <v>167</v>
      </c>
      <c r="B96" s="205"/>
      <c r="C96" s="205"/>
      <c r="D96" s="205"/>
      <c r="E96" s="205"/>
      <c r="F96" s="205"/>
      <c r="G96" s="205"/>
      <c r="H96" s="47">
        <f>TRUNC(SUM(H95),4)</f>
        <v>0</v>
      </c>
      <c r="I96" s="59">
        <f>TRUNC(SUM(I95),2)</f>
        <v>0</v>
      </c>
    </row>
    <row r="97" spans="1:9">
      <c r="A97" s="247"/>
      <c r="B97" s="248"/>
      <c r="C97" s="248"/>
      <c r="D97" s="248"/>
      <c r="E97" s="248"/>
      <c r="F97" s="248"/>
      <c r="G97" s="248"/>
      <c r="H97" s="248"/>
      <c r="I97" s="248"/>
    </row>
    <row r="98" spans="1:9">
      <c r="A98" s="249" t="s">
        <v>168</v>
      </c>
      <c r="B98" s="249"/>
      <c r="C98" s="249"/>
      <c r="D98" s="249"/>
      <c r="E98" s="249"/>
      <c r="F98" s="249"/>
      <c r="G98" s="249"/>
      <c r="H98" s="249"/>
      <c r="I98" s="249"/>
    </row>
    <row r="99" spans="1:9">
      <c r="A99" s="205" t="s">
        <v>46</v>
      </c>
      <c r="B99" s="205"/>
      <c r="C99" s="205"/>
      <c r="D99" s="205"/>
      <c r="E99" s="205"/>
      <c r="F99" s="205"/>
      <c r="G99" s="205"/>
      <c r="H99" s="205"/>
      <c r="I99" s="32" t="s">
        <v>108</v>
      </c>
    </row>
    <row r="100" spans="1:9">
      <c r="A100" s="32" t="s">
        <v>48</v>
      </c>
      <c r="B100" s="196" t="s">
        <v>169</v>
      </c>
      <c r="C100" s="196"/>
      <c r="D100" s="196"/>
      <c r="E100" s="196"/>
      <c r="F100" s="196"/>
      <c r="G100" s="196"/>
      <c r="H100" s="196"/>
      <c r="I100" s="45">
        <f>I91</f>
        <v>546.76503700000001</v>
      </c>
    </row>
    <row r="101" spans="1:9">
      <c r="A101" s="37" t="s">
        <v>52</v>
      </c>
      <c r="B101" s="196" t="s">
        <v>170</v>
      </c>
      <c r="C101" s="196"/>
      <c r="D101" s="196"/>
      <c r="E101" s="196"/>
      <c r="F101" s="196"/>
      <c r="G101" s="196"/>
      <c r="H101" s="196"/>
      <c r="I101" s="78">
        <f>I96</f>
        <v>0</v>
      </c>
    </row>
    <row r="102" spans="1:9">
      <c r="A102" s="205" t="s">
        <v>171</v>
      </c>
      <c r="B102" s="205"/>
      <c r="C102" s="205"/>
      <c r="D102" s="205"/>
      <c r="E102" s="205"/>
      <c r="F102" s="205"/>
      <c r="G102" s="205"/>
      <c r="H102" s="205"/>
      <c r="I102" s="79">
        <f>I91+I96</f>
        <v>546.76503700000001</v>
      </c>
    </row>
    <row r="103" spans="1:9">
      <c r="A103" s="218"/>
      <c r="B103" s="219"/>
      <c r="C103" s="219"/>
      <c r="D103" s="219"/>
      <c r="E103" s="219"/>
      <c r="F103" s="219"/>
      <c r="G103" s="219"/>
      <c r="H103" s="219"/>
      <c r="I103" s="219"/>
    </row>
    <row r="104" spans="1:9">
      <c r="A104" s="201" t="s">
        <v>172</v>
      </c>
      <c r="B104" s="201"/>
      <c r="C104" s="201"/>
      <c r="D104" s="201"/>
      <c r="E104" s="201"/>
      <c r="F104" s="201"/>
      <c r="G104" s="201"/>
      <c r="H104" s="201"/>
      <c r="I104" s="201"/>
    </row>
    <row r="105" spans="1:9">
      <c r="A105" s="32">
        <v>5</v>
      </c>
      <c r="B105" s="205" t="s">
        <v>173</v>
      </c>
      <c r="C105" s="205"/>
      <c r="D105" s="205"/>
      <c r="E105" s="205"/>
      <c r="F105" s="205"/>
      <c r="G105" s="205"/>
      <c r="H105" s="32"/>
      <c r="I105" s="32" t="s">
        <v>108</v>
      </c>
    </row>
    <row r="106" spans="1:9">
      <c r="A106" s="32" t="s">
        <v>13</v>
      </c>
      <c r="B106" s="213" t="s">
        <v>174</v>
      </c>
      <c r="C106" s="213"/>
      <c r="D106" s="213"/>
      <c r="E106" s="213"/>
      <c r="F106" s="213"/>
      <c r="G106" s="213"/>
      <c r="H106" s="22" t="s">
        <v>133</v>
      </c>
      <c r="I106" s="77">
        <v>20</v>
      </c>
    </row>
    <row r="107" spans="1:9">
      <c r="A107" s="32" t="s">
        <v>14</v>
      </c>
      <c r="B107" s="213" t="s">
        <v>58</v>
      </c>
      <c r="C107" s="213"/>
      <c r="D107" s="213"/>
      <c r="E107" s="213"/>
      <c r="F107" s="213"/>
      <c r="G107" s="213"/>
      <c r="H107" s="22" t="s">
        <v>133</v>
      </c>
      <c r="I107" s="77">
        <v>0</v>
      </c>
    </row>
    <row r="108" spans="1:9">
      <c r="A108" s="80" t="s">
        <v>15</v>
      </c>
      <c r="B108" s="213" t="s">
        <v>59</v>
      </c>
      <c r="C108" s="213"/>
      <c r="D108" s="213"/>
      <c r="E108" s="213"/>
      <c r="F108" s="213"/>
      <c r="G108" s="213"/>
      <c r="H108" s="22" t="s">
        <v>133</v>
      </c>
      <c r="I108" s="77">
        <v>0</v>
      </c>
    </row>
    <row r="109" spans="1:9">
      <c r="A109" s="205" t="s">
        <v>175</v>
      </c>
      <c r="B109" s="205"/>
      <c r="C109" s="205"/>
      <c r="D109" s="205"/>
      <c r="E109" s="205"/>
      <c r="F109" s="205"/>
      <c r="G109" s="205"/>
      <c r="H109" s="47" t="s">
        <v>133</v>
      </c>
      <c r="I109" s="75">
        <f>TRUNC(SUM(I106:I108),2)</f>
        <v>20</v>
      </c>
    </row>
    <row r="110" spans="1:9">
      <c r="A110" s="39"/>
      <c r="B110" s="40"/>
      <c r="C110" s="40"/>
      <c r="D110" s="40"/>
      <c r="E110" s="40"/>
      <c r="F110" s="40"/>
      <c r="G110" s="40"/>
      <c r="H110" s="81"/>
      <c r="I110" s="82"/>
    </row>
    <row r="111" spans="1:9">
      <c r="A111" s="302" t="s">
        <v>176</v>
      </c>
      <c r="B111" s="303"/>
      <c r="C111" s="303"/>
      <c r="D111" s="303"/>
      <c r="E111" s="303"/>
      <c r="F111" s="303"/>
      <c r="G111" s="303"/>
      <c r="H111" s="304"/>
      <c r="I111" s="83"/>
    </row>
    <row r="112" spans="1:9">
      <c r="A112" s="273" t="s">
        <v>1</v>
      </c>
      <c r="B112" s="274"/>
      <c r="C112" s="274"/>
      <c r="D112" s="274"/>
      <c r="E112" s="274"/>
      <c r="F112" s="274"/>
      <c r="G112" s="274"/>
      <c r="H112" s="275"/>
      <c r="I112" s="84">
        <f>I32+I69+I80+I102+I109</f>
        <v>9728.3793696045323</v>
      </c>
    </row>
    <row r="113" spans="1:11">
      <c r="A113" s="39"/>
      <c r="B113" s="40"/>
      <c r="C113" s="40"/>
      <c r="D113" s="40"/>
      <c r="E113" s="40"/>
      <c r="F113" s="40"/>
      <c r="G113" s="40"/>
      <c r="H113" s="81"/>
      <c r="I113" s="82"/>
    </row>
    <row r="114" spans="1:11">
      <c r="A114" s="276" t="s">
        <v>177</v>
      </c>
      <c r="B114" s="277"/>
      <c r="C114" s="277"/>
      <c r="D114" s="277"/>
      <c r="E114" s="277"/>
      <c r="F114" s="277"/>
      <c r="G114" s="277"/>
      <c r="H114" s="277"/>
      <c r="I114" s="278"/>
    </row>
    <row r="115" spans="1:11">
      <c r="A115" s="32">
        <v>6</v>
      </c>
      <c r="B115" s="205" t="s">
        <v>178</v>
      </c>
      <c r="C115" s="205"/>
      <c r="D115" s="205"/>
      <c r="E115" s="205"/>
      <c r="F115" s="205"/>
      <c r="G115" s="205"/>
      <c r="H115" s="32" t="s">
        <v>107</v>
      </c>
      <c r="I115" s="32" t="s">
        <v>108</v>
      </c>
      <c r="J115" s="110">
        <f>I112</f>
        <v>9728.3793696045323</v>
      </c>
    </row>
    <row r="116" spans="1:11">
      <c r="A116" s="32" t="s">
        <v>13</v>
      </c>
      <c r="B116" s="195" t="s">
        <v>7</v>
      </c>
      <c r="C116" s="195"/>
      <c r="D116" s="195"/>
      <c r="E116" s="195"/>
      <c r="F116" s="195"/>
      <c r="G116" s="195"/>
      <c r="H116" s="85">
        <v>0.05</v>
      </c>
      <c r="I116" s="121">
        <f>I112*5%</f>
        <v>486.41896848022662</v>
      </c>
      <c r="J116" s="125">
        <f>9737.17*5%</f>
        <v>486.85850000000005</v>
      </c>
    </row>
    <row r="117" spans="1:11">
      <c r="A117" s="37" t="s">
        <v>14</v>
      </c>
      <c r="B117" s="195" t="s">
        <v>9</v>
      </c>
      <c r="C117" s="195"/>
      <c r="D117" s="195"/>
      <c r="E117" s="195"/>
      <c r="F117" s="195"/>
      <c r="G117" s="195"/>
      <c r="H117" s="85">
        <v>0.06</v>
      </c>
      <c r="I117" s="121">
        <f>(I112+I116)*H117</f>
        <v>612.88790028508549</v>
      </c>
      <c r="J117">
        <f>(I112+I116)*6%</f>
        <v>612.88790028508549</v>
      </c>
    </row>
    <row r="118" spans="1:11">
      <c r="A118" s="279" t="s">
        <v>15</v>
      </c>
      <c r="B118" s="281" t="s">
        <v>8</v>
      </c>
      <c r="C118" s="282"/>
      <c r="D118" s="282"/>
      <c r="E118" s="282"/>
      <c r="F118" s="282"/>
      <c r="G118" s="283"/>
      <c r="H118" s="305">
        <f>E120+E121+E126+E122+E124+E127</f>
        <v>8.6499999999999994E-2</v>
      </c>
      <c r="I118" s="307">
        <f>H118*I129</f>
        <v>1025.2817291942984</v>
      </c>
    </row>
    <row r="119" spans="1:11">
      <c r="A119" s="279"/>
      <c r="B119" s="289" t="s">
        <v>179</v>
      </c>
      <c r="C119" s="290"/>
      <c r="D119" s="290"/>
      <c r="E119" s="290"/>
      <c r="F119" s="290"/>
      <c r="G119" s="291"/>
      <c r="H119" s="305"/>
      <c r="I119" s="308"/>
    </row>
    <row r="120" spans="1:11">
      <c r="A120" s="279"/>
      <c r="B120" s="256" t="s">
        <v>180</v>
      </c>
      <c r="C120" s="257"/>
      <c r="D120" s="258"/>
      <c r="E120" s="87">
        <v>6.4999999999999997E-3</v>
      </c>
      <c r="F120" s="88"/>
      <c r="G120" s="89"/>
      <c r="H120" s="306"/>
      <c r="I120" s="308"/>
    </row>
    <row r="121" spans="1:11">
      <c r="A121" s="279"/>
      <c r="B121" s="259" t="s">
        <v>181</v>
      </c>
      <c r="C121" s="260"/>
      <c r="D121" s="261"/>
      <c r="E121" s="90">
        <v>0.03</v>
      </c>
      <c r="F121" s="91"/>
      <c r="G121" s="89"/>
      <c r="H121" s="306"/>
      <c r="I121" s="308"/>
    </row>
    <row r="122" spans="1:11">
      <c r="A122" s="279"/>
      <c r="B122" s="262" t="s">
        <v>182</v>
      </c>
      <c r="C122" s="263"/>
      <c r="D122" s="264"/>
      <c r="E122" s="92"/>
      <c r="F122" s="91"/>
      <c r="G122" s="89"/>
      <c r="H122" s="306"/>
      <c r="I122" s="308"/>
      <c r="J122">
        <f>9151.14+457.56+960.87</f>
        <v>10569.57</v>
      </c>
      <c r="K122">
        <f>10569.57/0.9135</f>
        <v>11570.410509031199</v>
      </c>
    </row>
    <row r="123" spans="1:11">
      <c r="A123" s="280"/>
      <c r="B123" s="265" t="s">
        <v>183</v>
      </c>
      <c r="C123" s="266"/>
      <c r="D123" s="266"/>
      <c r="E123" s="266"/>
      <c r="F123" s="266"/>
      <c r="G123" s="267"/>
      <c r="H123" s="306"/>
      <c r="I123" s="308"/>
    </row>
    <row r="124" spans="1:11">
      <c r="A124" s="280"/>
      <c r="B124" s="268" t="s">
        <v>184</v>
      </c>
      <c r="C124" s="269"/>
      <c r="D124" s="270"/>
      <c r="E124" s="93"/>
      <c r="F124" s="94"/>
      <c r="G124" s="95"/>
      <c r="H124" s="306"/>
      <c r="I124" s="308"/>
    </row>
    <row r="125" spans="1:11">
      <c r="A125" s="279"/>
      <c r="B125" s="271" t="s">
        <v>185</v>
      </c>
      <c r="C125" s="266"/>
      <c r="D125" s="266"/>
      <c r="E125" s="266"/>
      <c r="F125" s="266"/>
      <c r="G125" s="272"/>
      <c r="H125" s="305"/>
      <c r="I125" s="308"/>
    </row>
    <row r="126" spans="1:11">
      <c r="A126" s="279"/>
      <c r="B126" s="289" t="s">
        <v>186</v>
      </c>
      <c r="C126" s="290"/>
      <c r="D126" s="291"/>
      <c r="E126" s="87">
        <v>0.05</v>
      </c>
      <c r="F126" s="91"/>
      <c r="G126" s="89"/>
      <c r="H126" s="306"/>
      <c r="I126" s="308"/>
      <c r="J126">
        <f>11570.41*8.65%</f>
        <v>1000.8404650000001</v>
      </c>
    </row>
    <row r="127" spans="1:11">
      <c r="A127" s="279"/>
      <c r="B127" s="293" t="s">
        <v>182</v>
      </c>
      <c r="C127" s="294"/>
      <c r="D127" s="295"/>
      <c r="E127" s="96"/>
      <c r="F127" s="97"/>
      <c r="G127" s="95"/>
      <c r="H127" s="306"/>
      <c r="I127" s="309"/>
    </row>
    <row r="128" spans="1:11">
      <c r="A128" s="296" t="s">
        <v>187</v>
      </c>
      <c r="B128" s="297"/>
      <c r="C128" s="297"/>
      <c r="D128" s="297"/>
      <c r="E128" s="297"/>
      <c r="F128" s="297"/>
      <c r="G128" s="298"/>
      <c r="H128" s="98">
        <f>SUM(H116:H127)</f>
        <v>0.19650000000000001</v>
      </c>
      <c r="I128" s="120">
        <f>SUM(I116:I127)</f>
        <v>2124.5885979596105</v>
      </c>
      <c r="J128">
        <f>457.56+960.87+1000.84</f>
        <v>2419.27</v>
      </c>
    </row>
    <row r="129" spans="1:10">
      <c r="A129" s="99"/>
      <c r="B129" s="100"/>
      <c r="C129" s="100"/>
      <c r="D129" s="100"/>
      <c r="E129" s="101"/>
      <c r="F129" s="100"/>
      <c r="G129" s="102"/>
      <c r="H129" s="122">
        <f>1-((8.65)/100)</f>
        <v>0.91349999999999998</v>
      </c>
      <c r="I129" s="104">
        <f>(I112+I116+I117)/H129</f>
        <v>11852.967967564144</v>
      </c>
    </row>
    <row r="130" spans="1:10">
      <c r="A130" s="299" t="s">
        <v>188</v>
      </c>
      <c r="B130" s="300"/>
      <c r="C130" s="300"/>
      <c r="D130" s="300"/>
      <c r="E130" s="300"/>
      <c r="F130" s="300"/>
      <c r="G130" s="300"/>
      <c r="H130" s="300"/>
      <c r="I130" s="301"/>
    </row>
    <row r="131" spans="1:10">
      <c r="A131" s="205" t="s">
        <v>189</v>
      </c>
      <c r="B131" s="205"/>
      <c r="C131" s="205"/>
      <c r="D131" s="205"/>
      <c r="E131" s="205"/>
      <c r="F131" s="205"/>
      <c r="G131" s="205"/>
      <c r="H131" s="205"/>
      <c r="I131" s="32" t="s">
        <v>108</v>
      </c>
    </row>
    <row r="132" spans="1:10">
      <c r="A132" s="22" t="s">
        <v>13</v>
      </c>
      <c r="B132" s="195" t="str">
        <f>A24</f>
        <v>MÓDULO 1 - COMPOSIÇÃO DA REMUNERAÇÃO</v>
      </c>
      <c r="C132" s="195"/>
      <c r="D132" s="195"/>
      <c r="E132" s="195"/>
      <c r="F132" s="195"/>
      <c r="G132" s="195"/>
      <c r="H132" s="195"/>
      <c r="I132" s="116">
        <f>I32</f>
        <v>5495.1260000000002</v>
      </c>
    </row>
    <row r="133" spans="1:10">
      <c r="A133" s="105" t="s">
        <v>14</v>
      </c>
      <c r="B133" s="195" t="str">
        <f>A35</f>
        <v>MÓDULO 2 – ENCARGOS E BENEFÍCIOS ANUAIS, MENSAIS E DIÁRIOS</v>
      </c>
      <c r="C133" s="195"/>
      <c r="D133" s="195"/>
      <c r="E133" s="195"/>
      <c r="F133" s="195"/>
      <c r="G133" s="195"/>
      <c r="H133" s="195"/>
      <c r="I133" s="118">
        <f>I69</f>
        <v>3491.81</v>
      </c>
    </row>
    <row r="134" spans="1:10">
      <c r="A134" s="105" t="s">
        <v>15</v>
      </c>
      <c r="B134" s="195" t="str">
        <f>A71</f>
        <v>MÓDULO 3 – PROVISÃO PARA RESCISÃO</v>
      </c>
      <c r="C134" s="195"/>
      <c r="D134" s="195"/>
      <c r="E134" s="195"/>
      <c r="F134" s="195"/>
      <c r="G134" s="195"/>
      <c r="H134" s="195"/>
      <c r="I134" s="106">
        <f>I80</f>
        <v>174.67833260453335</v>
      </c>
    </row>
    <row r="135" spans="1:10">
      <c r="A135" s="22" t="s">
        <v>17</v>
      </c>
      <c r="B135" s="195" t="str">
        <f>A82</f>
        <v>MÓDULO 4 – CUSTO DE REPOSIÇÃO DO PROFISSIONAL AUSENTE</v>
      </c>
      <c r="C135" s="195"/>
      <c r="D135" s="195"/>
      <c r="E135" s="195"/>
      <c r="F135" s="195"/>
      <c r="G135" s="195"/>
      <c r="H135" s="195"/>
      <c r="I135" s="106">
        <f>I102</f>
        <v>546.76503700000001</v>
      </c>
    </row>
    <row r="136" spans="1:10">
      <c r="A136" s="105" t="s">
        <v>18</v>
      </c>
      <c r="B136" s="195" t="str">
        <f>A104</f>
        <v>MÓDULO 5 – INSUMOS DIVERSOS</v>
      </c>
      <c r="C136" s="195"/>
      <c r="D136" s="195"/>
      <c r="E136" s="195"/>
      <c r="F136" s="195"/>
      <c r="G136" s="195"/>
      <c r="H136" s="195"/>
      <c r="I136" s="106">
        <f>I109</f>
        <v>20</v>
      </c>
    </row>
    <row r="137" spans="1:10">
      <c r="A137" s="37"/>
      <c r="B137" s="205" t="s">
        <v>190</v>
      </c>
      <c r="C137" s="205"/>
      <c r="D137" s="205"/>
      <c r="E137" s="205"/>
      <c r="F137" s="205"/>
      <c r="G137" s="205"/>
      <c r="H137" s="205"/>
      <c r="I137" s="123">
        <f>TRUNC(SUM(I132:I136),2)</f>
        <v>9728.3700000000008</v>
      </c>
    </row>
    <row r="138" spans="1:10">
      <c r="A138" s="22" t="s">
        <v>20</v>
      </c>
      <c r="B138" s="195" t="str">
        <f>A114</f>
        <v>MÓDULO 6 – CUSTOS INDIRETOS, TRIBUTOS E LUCRO</v>
      </c>
      <c r="C138" s="195"/>
      <c r="D138" s="195"/>
      <c r="E138" s="195"/>
      <c r="F138" s="195"/>
      <c r="G138" s="195"/>
      <c r="H138" s="195"/>
      <c r="I138" s="124">
        <f>I118+I116+I117</f>
        <v>2124.5885979596105</v>
      </c>
    </row>
    <row r="139" spans="1:10" ht="15.75" thickBot="1">
      <c r="A139" s="292" t="s">
        <v>191</v>
      </c>
      <c r="B139" s="292"/>
      <c r="C139" s="292"/>
      <c r="D139" s="292"/>
      <c r="E139" s="292"/>
      <c r="F139" s="292"/>
      <c r="G139" s="292"/>
      <c r="H139" s="292"/>
      <c r="I139" s="111">
        <f>TRUNC(SUM(I137:I138),2)</f>
        <v>11852.95</v>
      </c>
      <c r="J139" s="114"/>
    </row>
    <row r="140" spans="1:10" ht="15.75" thickBot="1">
      <c r="I140" s="126">
        <f>I139*12</f>
        <v>142235.40000000002</v>
      </c>
    </row>
  </sheetData>
  <mergeCells count="133">
    <mergeCell ref="A139:H139"/>
    <mergeCell ref="B133:H133"/>
    <mergeCell ref="B134:H134"/>
    <mergeCell ref="B135:H135"/>
    <mergeCell ref="B136:H136"/>
    <mergeCell ref="B137:H137"/>
    <mergeCell ref="B138:H138"/>
    <mergeCell ref="B126:D126"/>
    <mergeCell ref="B127:D127"/>
    <mergeCell ref="A128:G128"/>
    <mergeCell ref="A130:I130"/>
    <mergeCell ref="A131:H131"/>
    <mergeCell ref="B132:H132"/>
    <mergeCell ref="B120:D120"/>
    <mergeCell ref="B121:D121"/>
    <mergeCell ref="B122:D122"/>
    <mergeCell ref="B123:G123"/>
    <mergeCell ref="B124:D124"/>
    <mergeCell ref="B125:G125"/>
    <mergeCell ref="A112:H112"/>
    <mergeCell ref="A114:I114"/>
    <mergeCell ref="B115:G115"/>
    <mergeCell ref="B116:G116"/>
    <mergeCell ref="B117:G117"/>
    <mergeCell ref="A118:A127"/>
    <mergeCell ref="B118:G118"/>
    <mergeCell ref="H118:H127"/>
    <mergeCell ref="I118:I127"/>
    <mergeCell ref="B119:G119"/>
    <mergeCell ref="B105:G105"/>
    <mergeCell ref="B106:G106"/>
    <mergeCell ref="B107:G107"/>
    <mergeCell ref="B108:G108"/>
    <mergeCell ref="A109:G109"/>
    <mergeCell ref="A111:H111"/>
    <mergeCell ref="A99:H99"/>
    <mergeCell ref="B100:H100"/>
    <mergeCell ref="B101:H101"/>
    <mergeCell ref="A102:H102"/>
    <mergeCell ref="A103:I103"/>
    <mergeCell ref="A104:I104"/>
    <mergeCell ref="A93:I93"/>
    <mergeCell ref="A94:G94"/>
    <mergeCell ref="B95:G95"/>
    <mergeCell ref="A96:G96"/>
    <mergeCell ref="A97:I97"/>
    <mergeCell ref="A98:I98"/>
    <mergeCell ref="B87:G87"/>
    <mergeCell ref="B88:G88"/>
    <mergeCell ref="B89:G89"/>
    <mergeCell ref="B90:G90"/>
    <mergeCell ref="A91:G91"/>
    <mergeCell ref="A92:I92"/>
    <mergeCell ref="A81:I81"/>
    <mergeCell ref="A82:I82"/>
    <mergeCell ref="A83:H83"/>
    <mergeCell ref="A84:G84"/>
    <mergeCell ref="B85:G85"/>
    <mergeCell ref="B86:G86"/>
    <mergeCell ref="B75:G75"/>
    <mergeCell ref="B76:G76"/>
    <mergeCell ref="B77:G77"/>
    <mergeCell ref="B78:G78"/>
    <mergeCell ref="B79:G79"/>
    <mergeCell ref="A80:G80"/>
    <mergeCell ref="A69:H69"/>
    <mergeCell ref="A70:I70"/>
    <mergeCell ref="A71:H71"/>
    <mergeCell ref="A72:H72"/>
    <mergeCell ref="B73:G73"/>
    <mergeCell ref="B74:G74"/>
    <mergeCell ref="A62:I62"/>
    <mergeCell ref="A64:I64"/>
    <mergeCell ref="A65:H65"/>
    <mergeCell ref="B66:H66"/>
    <mergeCell ref="B67:H67"/>
    <mergeCell ref="B68:H68"/>
    <mergeCell ref="A56:G56"/>
    <mergeCell ref="B57:G57"/>
    <mergeCell ref="B58:G58"/>
    <mergeCell ref="B59:G59"/>
    <mergeCell ref="B60:G60"/>
    <mergeCell ref="A61:H61"/>
    <mergeCell ref="B50:G50"/>
    <mergeCell ref="B51:G51"/>
    <mergeCell ref="B52:G52"/>
    <mergeCell ref="A53:G53"/>
    <mergeCell ref="A54:I54"/>
    <mergeCell ref="A55:I55"/>
    <mergeCell ref="A44:G44"/>
    <mergeCell ref="B45:G45"/>
    <mergeCell ref="B46:G46"/>
    <mergeCell ref="B47:G47"/>
    <mergeCell ref="B48:G48"/>
    <mergeCell ref="B49:G49"/>
    <mergeCell ref="A36:G36"/>
    <mergeCell ref="B37:G37"/>
    <mergeCell ref="B38:G38"/>
    <mergeCell ref="A39:G39"/>
    <mergeCell ref="A41:I41"/>
    <mergeCell ref="A43:H43"/>
    <mergeCell ref="B29:G29"/>
    <mergeCell ref="B30:G30"/>
    <mergeCell ref="B31:G31"/>
    <mergeCell ref="A32:H32"/>
    <mergeCell ref="A33:I33"/>
    <mergeCell ref="A35:I35"/>
    <mergeCell ref="A23:I23"/>
    <mergeCell ref="A24:I24"/>
    <mergeCell ref="B25:G25"/>
    <mergeCell ref="B26:G26"/>
    <mergeCell ref="B27:G27"/>
    <mergeCell ref="B28:G28"/>
    <mergeCell ref="B19:H19"/>
    <mergeCell ref="B20:H20"/>
    <mergeCell ref="B21:H21"/>
    <mergeCell ref="B10:H10"/>
    <mergeCell ref="A12:I12"/>
    <mergeCell ref="A13:B13"/>
    <mergeCell ref="C13:D13"/>
    <mergeCell ref="E13:I13"/>
    <mergeCell ref="A14:B14"/>
    <mergeCell ref="C14:D14"/>
    <mergeCell ref="E14:I14"/>
    <mergeCell ref="A2:I2"/>
    <mergeCell ref="A5:G5"/>
    <mergeCell ref="A6:I6"/>
    <mergeCell ref="B7:H7"/>
    <mergeCell ref="B8:H8"/>
    <mergeCell ref="B9:H9"/>
    <mergeCell ref="A16:I16"/>
    <mergeCell ref="B17:H17"/>
    <mergeCell ref="B18:H18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41"/>
  <sheetViews>
    <sheetView topLeftCell="A115" workbookViewId="0">
      <selection activeCell="J144" sqref="J144"/>
    </sheetView>
  </sheetViews>
  <sheetFormatPr defaultRowHeight="15"/>
  <cols>
    <col min="9" max="9" width="13" customWidth="1"/>
    <col min="10" max="10" width="9.5703125" bestFit="1" customWidth="1"/>
    <col min="11" max="11" width="10.85546875" customWidth="1"/>
  </cols>
  <sheetData>
    <row r="2" spans="1:9">
      <c r="A2" s="192" t="s">
        <v>78</v>
      </c>
      <c r="B2" s="192"/>
      <c r="C2" s="192"/>
      <c r="D2" s="192"/>
      <c r="E2" s="192"/>
      <c r="F2" s="192"/>
      <c r="G2" s="192"/>
      <c r="H2" s="192"/>
      <c r="I2" s="192"/>
    </row>
    <row r="3" spans="1:9">
      <c r="A3" s="21" t="s">
        <v>79</v>
      </c>
      <c r="B3" s="21"/>
      <c r="C3" s="21"/>
      <c r="D3" s="21"/>
      <c r="E3" s="21"/>
      <c r="F3" s="21"/>
      <c r="G3" s="21"/>
      <c r="H3" s="21"/>
      <c r="I3" s="21"/>
    </row>
    <row r="4" spans="1:9">
      <c r="A4" s="21" t="s">
        <v>80</v>
      </c>
      <c r="B4" s="21"/>
      <c r="C4" s="21"/>
      <c r="D4" s="21"/>
      <c r="E4" s="21"/>
      <c r="F4" s="21"/>
      <c r="G4" s="21"/>
      <c r="H4" s="21"/>
      <c r="I4" s="21"/>
    </row>
    <row r="5" spans="1:9">
      <c r="A5" s="193"/>
      <c r="B5" s="193"/>
      <c r="C5" s="193"/>
      <c r="D5" s="193"/>
      <c r="E5" s="193"/>
      <c r="F5" s="193"/>
      <c r="G5" s="193"/>
      <c r="H5" s="21"/>
      <c r="I5" s="21"/>
    </row>
    <row r="6" spans="1:9">
      <c r="A6" s="194" t="s">
        <v>81</v>
      </c>
      <c r="B6" s="194"/>
      <c r="C6" s="194"/>
      <c r="D6" s="194"/>
      <c r="E6" s="194"/>
      <c r="F6" s="194"/>
      <c r="G6" s="194"/>
      <c r="H6" s="194"/>
      <c r="I6" s="194"/>
    </row>
    <row r="7" spans="1:9">
      <c r="A7" s="22" t="s">
        <v>13</v>
      </c>
      <c r="B7" s="195" t="s">
        <v>82</v>
      </c>
      <c r="C7" s="195"/>
      <c r="D7" s="195"/>
      <c r="E7" s="195"/>
      <c r="F7" s="195"/>
      <c r="G7" s="195"/>
      <c r="H7" s="195"/>
      <c r="I7" s="23"/>
    </row>
    <row r="8" spans="1:9">
      <c r="A8" s="22" t="s">
        <v>14</v>
      </c>
      <c r="B8" s="195" t="s">
        <v>83</v>
      </c>
      <c r="C8" s="195"/>
      <c r="D8" s="195"/>
      <c r="E8" s="195"/>
      <c r="F8" s="195"/>
      <c r="G8" s="195"/>
      <c r="H8" s="195"/>
      <c r="I8" s="22" t="s">
        <v>84</v>
      </c>
    </row>
    <row r="9" spans="1:9">
      <c r="A9" s="22" t="s">
        <v>15</v>
      </c>
      <c r="B9" s="195" t="s">
        <v>85</v>
      </c>
      <c r="C9" s="195"/>
      <c r="D9" s="195"/>
      <c r="E9" s="195"/>
      <c r="F9" s="195"/>
      <c r="G9" s="195"/>
      <c r="H9" s="195"/>
      <c r="I9" s="22">
        <v>2019</v>
      </c>
    </row>
    <row r="10" spans="1:9">
      <c r="A10" s="22" t="s">
        <v>17</v>
      </c>
      <c r="B10" s="195" t="s">
        <v>86</v>
      </c>
      <c r="C10" s="195"/>
      <c r="D10" s="195"/>
      <c r="E10" s="195"/>
      <c r="F10" s="195"/>
      <c r="G10" s="195"/>
      <c r="H10" s="195"/>
      <c r="I10" s="22">
        <v>12</v>
      </c>
    </row>
    <row r="11" spans="1:9">
      <c r="A11" s="24"/>
      <c r="B11" s="25"/>
      <c r="C11" s="25"/>
      <c r="D11" s="25"/>
      <c r="E11" s="25"/>
      <c r="F11" s="25"/>
      <c r="G11" s="25"/>
      <c r="H11" s="24"/>
      <c r="I11" s="24"/>
    </row>
    <row r="12" spans="1:9">
      <c r="A12" s="194" t="s">
        <v>87</v>
      </c>
      <c r="B12" s="194"/>
      <c r="C12" s="194"/>
      <c r="D12" s="194"/>
      <c r="E12" s="194"/>
      <c r="F12" s="194"/>
      <c r="G12" s="194"/>
      <c r="H12" s="194"/>
      <c r="I12" s="194"/>
    </row>
    <row r="13" spans="1:9">
      <c r="A13" s="196" t="s">
        <v>88</v>
      </c>
      <c r="B13" s="196"/>
      <c r="C13" s="196" t="s">
        <v>89</v>
      </c>
      <c r="D13" s="196"/>
      <c r="E13" s="196" t="s">
        <v>90</v>
      </c>
      <c r="F13" s="196"/>
      <c r="G13" s="196"/>
      <c r="H13" s="196"/>
      <c r="I13" s="196"/>
    </row>
    <row r="14" spans="1:9">
      <c r="A14" s="196" t="s">
        <v>91</v>
      </c>
      <c r="B14" s="196"/>
      <c r="C14" s="196" t="s">
        <v>92</v>
      </c>
      <c r="D14" s="196"/>
      <c r="E14" s="196" t="s">
        <v>93</v>
      </c>
      <c r="F14" s="196"/>
      <c r="G14" s="196"/>
      <c r="H14" s="196"/>
      <c r="I14" s="196"/>
    </row>
    <row r="15" spans="1:9">
      <c r="A15" s="24"/>
      <c r="B15" s="25"/>
      <c r="C15" s="25"/>
      <c r="D15" s="25"/>
      <c r="E15" s="25"/>
      <c r="F15" s="25"/>
      <c r="G15" s="25"/>
      <c r="H15" s="24"/>
      <c r="I15" s="24"/>
    </row>
    <row r="16" spans="1:9">
      <c r="A16" s="194" t="s">
        <v>94</v>
      </c>
      <c r="B16" s="194"/>
      <c r="C16" s="194"/>
      <c r="D16" s="194"/>
      <c r="E16" s="194"/>
      <c r="F16" s="194"/>
      <c r="G16" s="194"/>
      <c r="H16" s="194"/>
      <c r="I16" s="194"/>
    </row>
    <row r="17" spans="1:10" ht="25.5">
      <c r="A17" s="22">
        <v>1</v>
      </c>
      <c r="B17" s="195" t="s">
        <v>95</v>
      </c>
      <c r="C17" s="195"/>
      <c r="D17" s="195"/>
      <c r="E17" s="195"/>
      <c r="F17" s="195"/>
      <c r="G17" s="195"/>
      <c r="H17" s="195"/>
      <c r="I17" s="26" t="s">
        <v>96</v>
      </c>
    </row>
    <row r="18" spans="1:10">
      <c r="A18" s="22">
        <v>2</v>
      </c>
      <c r="B18" s="195" t="s">
        <v>97</v>
      </c>
      <c r="C18" s="195"/>
      <c r="D18" s="195"/>
      <c r="E18" s="195"/>
      <c r="F18" s="195"/>
      <c r="G18" s="195"/>
      <c r="H18" s="195"/>
      <c r="I18" s="22" t="s">
        <v>98</v>
      </c>
    </row>
    <row r="19" spans="1:10">
      <c r="A19" s="22">
        <v>3</v>
      </c>
      <c r="B19" s="195" t="s">
        <v>99</v>
      </c>
      <c r="C19" s="195"/>
      <c r="D19" s="195"/>
      <c r="E19" s="195"/>
      <c r="F19" s="195"/>
      <c r="G19" s="195"/>
      <c r="H19" s="195"/>
      <c r="I19" s="27">
        <v>1506.72</v>
      </c>
    </row>
    <row r="20" spans="1:10">
      <c r="A20" s="22">
        <v>4</v>
      </c>
      <c r="B20" s="195" t="s">
        <v>100</v>
      </c>
      <c r="C20" s="195"/>
      <c r="D20" s="195"/>
      <c r="E20" s="195"/>
      <c r="F20" s="195"/>
      <c r="G20" s="195"/>
      <c r="H20" s="195"/>
      <c r="I20" s="28" t="s">
        <v>77</v>
      </c>
    </row>
    <row r="21" spans="1:10">
      <c r="A21" s="22">
        <v>5</v>
      </c>
      <c r="B21" s="195" t="s">
        <v>102</v>
      </c>
      <c r="C21" s="195"/>
      <c r="D21" s="195"/>
      <c r="E21" s="195"/>
      <c r="F21" s="195"/>
      <c r="G21" s="195"/>
      <c r="H21" s="195"/>
      <c r="I21" s="23" t="s">
        <v>103</v>
      </c>
    </row>
    <row r="22" spans="1:10">
      <c r="A22" s="29"/>
      <c r="B22" s="30"/>
      <c r="C22" s="30"/>
      <c r="D22" s="30"/>
      <c r="E22" s="30"/>
      <c r="F22" s="30"/>
      <c r="G22" s="30"/>
      <c r="H22" s="30"/>
      <c r="I22" s="31"/>
    </row>
    <row r="23" spans="1:10">
      <c r="A23" s="202" t="s">
        <v>104</v>
      </c>
      <c r="B23" s="203"/>
      <c r="C23" s="203"/>
      <c r="D23" s="203"/>
      <c r="E23" s="203"/>
      <c r="F23" s="203"/>
      <c r="G23" s="203"/>
      <c r="H23" s="203"/>
      <c r="I23" s="204"/>
    </row>
    <row r="24" spans="1:10">
      <c r="A24" s="201" t="s">
        <v>105</v>
      </c>
      <c r="B24" s="201"/>
      <c r="C24" s="201"/>
      <c r="D24" s="201"/>
      <c r="E24" s="201"/>
      <c r="F24" s="201"/>
      <c r="G24" s="201"/>
      <c r="H24" s="201"/>
      <c r="I24" s="201"/>
    </row>
    <row r="25" spans="1:10">
      <c r="A25" s="32">
        <v>1</v>
      </c>
      <c r="B25" s="205" t="s">
        <v>106</v>
      </c>
      <c r="C25" s="205"/>
      <c r="D25" s="205"/>
      <c r="E25" s="205"/>
      <c r="F25" s="205"/>
      <c r="G25" s="205"/>
      <c r="H25" s="32" t="s">
        <v>107</v>
      </c>
      <c r="I25" s="32" t="s">
        <v>108</v>
      </c>
    </row>
    <row r="26" spans="1:10">
      <c r="A26" s="32" t="s">
        <v>13</v>
      </c>
      <c r="B26" s="195" t="s">
        <v>109</v>
      </c>
      <c r="C26" s="195"/>
      <c r="D26" s="195"/>
      <c r="E26" s="195"/>
      <c r="F26" s="195"/>
      <c r="G26" s="195"/>
      <c r="H26" s="33"/>
      <c r="I26" s="34">
        <v>1506.72</v>
      </c>
    </row>
    <row r="27" spans="1:10">
      <c r="A27" s="32" t="s">
        <v>14</v>
      </c>
      <c r="B27" s="195" t="s">
        <v>110</v>
      </c>
      <c r="C27" s="195"/>
      <c r="D27" s="195"/>
      <c r="E27" s="195"/>
      <c r="F27" s="195"/>
      <c r="G27" s="195"/>
      <c r="H27" s="35">
        <v>0.3</v>
      </c>
      <c r="I27" s="36">
        <f>I26*H27</f>
        <v>452.01600000000002</v>
      </c>
      <c r="J27" s="132">
        <f>1506.72*0.3</f>
        <v>452.01600000000002</v>
      </c>
    </row>
    <row r="28" spans="1:10">
      <c r="A28" s="32" t="s">
        <v>15</v>
      </c>
      <c r="B28" s="195" t="s">
        <v>111</v>
      </c>
      <c r="C28" s="195"/>
      <c r="D28" s="195"/>
      <c r="E28" s="195"/>
      <c r="F28" s="195"/>
      <c r="G28" s="195"/>
      <c r="H28" s="35">
        <v>0.2</v>
      </c>
      <c r="I28" s="34"/>
    </row>
    <row r="29" spans="1:10">
      <c r="A29" s="32" t="s">
        <v>17</v>
      </c>
      <c r="B29" s="195" t="s">
        <v>0</v>
      </c>
      <c r="C29" s="195"/>
      <c r="D29" s="195"/>
      <c r="E29" s="195"/>
      <c r="F29" s="195"/>
      <c r="G29" s="195"/>
      <c r="H29" s="35"/>
      <c r="I29" s="36">
        <v>0</v>
      </c>
    </row>
    <row r="30" spans="1:10">
      <c r="A30" s="37" t="s">
        <v>18</v>
      </c>
      <c r="B30" s="195" t="s">
        <v>19</v>
      </c>
      <c r="C30" s="195"/>
      <c r="D30" s="195"/>
      <c r="E30" s="195"/>
      <c r="F30" s="195"/>
      <c r="G30" s="195"/>
      <c r="H30" s="38"/>
      <c r="I30" s="36">
        <v>0</v>
      </c>
    </row>
    <row r="31" spans="1:10">
      <c r="A31" s="37" t="s">
        <v>20</v>
      </c>
      <c r="B31" s="195" t="s">
        <v>22</v>
      </c>
      <c r="C31" s="195"/>
      <c r="D31" s="195"/>
      <c r="E31" s="195"/>
      <c r="F31" s="195"/>
      <c r="G31" s="195"/>
      <c r="H31" s="35"/>
      <c r="I31" s="36">
        <v>0</v>
      </c>
    </row>
    <row r="32" spans="1:10">
      <c r="A32" s="197" t="s">
        <v>112</v>
      </c>
      <c r="B32" s="198"/>
      <c r="C32" s="198"/>
      <c r="D32" s="198"/>
      <c r="E32" s="198"/>
      <c r="F32" s="198"/>
      <c r="G32" s="198"/>
      <c r="H32" s="199"/>
      <c r="I32" s="41">
        <f>SUM(I26:I31)</f>
        <v>1958.7360000000001</v>
      </c>
      <c r="J32" s="132">
        <f>1506.72+452.02</f>
        <v>1958.74</v>
      </c>
    </row>
    <row r="33" spans="1:10">
      <c r="A33" s="200" t="s">
        <v>113</v>
      </c>
      <c r="B33" s="200"/>
      <c r="C33" s="200"/>
      <c r="D33" s="200"/>
      <c r="E33" s="200"/>
      <c r="F33" s="200"/>
      <c r="G33" s="200"/>
      <c r="H33" s="200"/>
      <c r="I33" s="200"/>
    </row>
    <row r="34" spans="1:10">
      <c r="A34" s="42"/>
      <c r="B34" s="42"/>
      <c r="C34" s="42"/>
      <c r="D34" s="42"/>
      <c r="E34" s="42"/>
      <c r="F34" s="42"/>
      <c r="G34" s="42"/>
      <c r="H34" s="42"/>
      <c r="I34" s="43"/>
    </row>
    <row r="35" spans="1:10">
      <c r="A35" s="201" t="s">
        <v>114</v>
      </c>
      <c r="B35" s="201"/>
      <c r="C35" s="201"/>
      <c r="D35" s="201"/>
      <c r="E35" s="201"/>
      <c r="F35" s="201"/>
      <c r="G35" s="201"/>
      <c r="H35" s="201"/>
      <c r="I35" s="201"/>
    </row>
    <row r="36" spans="1:10">
      <c r="A36" s="205" t="s">
        <v>115</v>
      </c>
      <c r="B36" s="205"/>
      <c r="C36" s="205"/>
      <c r="D36" s="205"/>
      <c r="E36" s="205"/>
      <c r="F36" s="205"/>
      <c r="G36" s="205"/>
      <c r="H36" s="32" t="s">
        <v>107</v>
      </c>
      <c r="I36" s="32" t="s">
        <v>108</v>
      </c>
    </row>
    <row r="37" spans="1:10">
      <c r="A37" s="32" t="s">
        <v>13</v>
      </c>
      <c r="B37" s="195" t="s">
        <v>116</v>
      </c>
      <c r="C37" s="195"/>
      <c r="D37" s="195"/>
      <c r="E37" s="195"/>
      <c r="F37" s="195"/>
      <c r="G37" s="195"/>
      <c r="H37" s="44">
        <v>8.3299999999999999E-2</v>
      </c>
      <c r="I37" s="45">
        <f>$I$32*H37</f>
        <v>163.16270880000002</v>
      </c>
    </row>
    <row r="38" spans="1:10">
      <c r="A38" s="32" t="s">
        <v>14</v>
      </c>
      <c r="B38" s="207" t="s">
        <v>117</v>
      </c>
      <c r="C38" s="208"/>
      <c r="D38" s="208"/>
      <c r="E38" s="208"/>
      <c r="F38" s="208"/>
      <c r="G38" s="209"/>
      <c r="H38" s="46">
        <v>0.121</v>
      </c>
      <c r="I38" s="45">
        <f>H38*I32</f>
        <v>237.00705600000001</v>
      </c>
    </row>
    <row r="39" spans="1:10">
      <c r="A39" s="205" t="s">
        <v>118</v>
      </c>
      <c r="B39" s="205"/>
      <c r="C39" s="205"/>
      <c r="D39" s="205"/>
      <c r="E39" s="205"/>
      <c r="F39" s="205"/>
      <c r="G39" s="205"/>
      <c r="H39" s="47">
        <f>TRUNC(SUM(H37:H38),4)</f>
        <v>0.20430000000000001</v>
      </c>
      <c r="I39" s="115">
        <f>TRUNC(SUM(I37:I38),2)</f>
        <v>400.16</v>
      </c>
    </row>
    <row r="40" spans="1:10">
      <c r="A40" s="42"/>
      <c r="B40" s="42"/>
      <c r="C40" s="42"/>
      <c r="D40" s="42"/>
      <c r="E40" s="42"/>
      <c r="F40" s="42"/>
      <c r="G40" s="42"/>
      <c r="H40" s="49"/>
      <c r="I40" s="50"/>
    </row>
    <row r="41" spans="1:10">
      <c r="A41" s="210" t="s">
        <v>119</v>
      </c>
      <c r="B41" s="208"/>
      <c r="C41" s="208"/>
      <c r="D41" s="208"/>
      <c r="E41" s="208"/>
      <c r="F41" s="208"/>
      <c r="G41" s="208"/>
      <c r="H41" s="208"/>
      <c r="I41" s="209"/>
    </row>
    <row r="42" spans="1:10">
      <c r="A42" s="42"/>
      <c r="B42" s="42"/>
      <c r="C42" s="42"/>
      <c r="D42" s="42"/>
      <c r="E42" s="42"/>
      <c r="F42" s="42"/>
      <c r="G42" s="42"/>
      <c r="H42" s="49"/>
      <c r="I42" s="50"/>
    </row>
    <row r="43" spans="1:10">
      <c r="A43" s="211" t="s">
        <v>120</v>
      </c>
      <c r="B43" s="212"/>
      <c r="C43" s="212"/>
      <c r="D43" s="212"/>
      <c r="E43" s="212"/>
      <c r="F43" s="212"/>
      <c r="G43" s="212"/>
      <c r="H43" s="212"/>
      <c r="I43" s="51">
        <f>I32+I39</f>
        <v>2358.8960000000002</v>
      </c>
      <c r="J43">
        <f>1808.06+369.38</f>
        <v>2177.44</v>
      </c>
    </row>
    <row r="44" spans="1:10">
      <c r="A44" s="206" t="s">
        <v>121</v>
      </c>
      <c r="B44" s="206"/>
      <c r="C44" s="206"/>
      <c r="D44" s="206"/>
      <c r="E44" s="206"/>
      <c r="F44" s="206"/>
      <c r="G44" s="206"/>
      <c r="H44" s="52" t="s">
        <v>107</v>
      </c>
      <c r="I44" s="52" t="s">
        <v>108</v>
      </c>
    </row>
    <row r="45" spans="1:10">
      <c r="A45" s="32" t="s">
        <v>13</v>
      </c>
      <c r="B45" s="195" t="s">
        <v>122</v>
      </c>
      <c r="C45" s="195"/>
      <c r="D45" s="195"/>
      <c r="E45" s="195"/>
      <c r="F45" s="195"/>
      <c r="G45" s="195"/>
      <c r="H45" s="44">
        <v>0.2</v>
      </c>
      <c r="I45" s="116">
        <f>H45*$I$43</f>
        <v>471.77920000000006</v>
      </c>
      <c r="J45" s="19">
        <f>$J$43*H45</f>
        <v>435.48800000000006</v>
      </c>
    </row>
    <row r="46" spans="1:10">
      <c r="A46" s="32" t="s">
        <v>14</v>
      </c>
      <c r="B46" s="195" t="s">
        <v>123</v>
      </c>
      <c r="C46" s="195"/>
      <c r="D46" s="195"/>
      <c r="E46" s="195"/>
      <c r="F46" s="195"/>
      <c r="G46" s="195"/>
      <c r="H46" s="44">
        <v>2.5000000000000001E-2</v>
      </c>
      <c r="I46" s="116">
        <f t="shared" ref="I46:I52" si="0">H46*$I$43</f>
        <v>58.972400000000007</v>
      </c>
      <c r="J46" s="19">
        <f t="shared" ref="J46:J52" si="1">$J$43*H46</f>
        <v>54.436000000000007</v>
      </c>
    </row>
    <row r="47" spans="1:10">
      <c r="A47" s="32" t="s">
        <v>15</v>
      </c>
      <c r="B47" s="195" t="s">
        <v>124</v>
      </c>
      <c r="C47" s="195"/>
      <c r="D47" s="195"/>
      <c r="E47" s="195"/>
      <c r="F47" s="195"/>
      <c r="G47" s="195"/>
      <c r="H47" s="54">
        <v>0.02</v>
      </c>
      <c r="I47" s="116">
        <f t="shared" si="0"/>
        <v>47.177920000000007</v>
      </c>
      <c r="J47" s="19">
        <f t="shared" si="1"/>
        <v>43.5488</v>
      </c>
    </row>
    <row r="48" spans="1:10">
      <c r="A48" s="32" t="s">
        <v>17</v>
      </c>
      <c r="B48" s="195" t="s">
        <v>33</v>
      </c>
      <c r="C48" s="195"/>
      <c r="D48" s="195"/>
      <c r="E48" s="195"/>
      <c r="F48" s="195"/>
      <c r="G48" s="195"/>
      <c r="H48" s="44">
        <v>1.4999999999999999E-2</v>
      </c>
      <c r="I48" s="116">
        <f t="shared" si="0"/>
        <v>35.38344</v>
      </c>
      <c r="J48" s="19">
        <f t="shared" si="1"/>
        <v>32.6616</v>
      </c>
    </row>
    <row r="49" spans="1:12">
      <c r="A49" s="32" t="s">
        <v>18</v>
      </c>
      <c r="B49" s="195" t="s">
        <v>125</v>
      </c>
      <c r="C49" s="195"/>
      <c r="D49" s="195"/>
      <c r="E49" s="195"/>
      <c r="F49" s="195"/>
      <c r="G49" s="195"/>
      <c r="H49" s="44">
        <v>0.01</v>
      </c>
      <c r="I49" s="116">
        <f t="shared" si="0"/>
        <v>23.588960000000004</v>
      </c>
      <c r="J49" s="19">
        <f t="shared" si="1"/>
        <v>21.7744</v>
      </c>
    </row>
    <row r="50" spans="1:12">
      <c r="A50" s="32" t="s">
        <v>20</v>
      </c>
      <c r="B50" s="195" t="s">
        <v>126</v>
      </c>
      <c r="C50" s="195"/>
      <c r="D50" s="195"/>
      <c r="E50" s="195"/>
      <c r="F50" s="195"/>
      <c r="G50" s="195"/>
      <c r="H50" s="44">
        <v>6.0000000000000001E-3</v>
      </c>
      <c r="I50" s="116">
        <f t="shared" si="0"/>
        <v>14.153376000000002</v>
      </c>
      <c r="J50" s="19">
        <f t="shared" si="1"/>
        <v>13.064640000000001</v>
      </c>
    </row>
    <row r="51" spans="1:12">
      <c r="A51" s="32" t="s">
        <v>21</v>
      </c>
      <c r="B51" s="195" t="s">
        <v>127</v>
      </c>
      <c r="C51" s="195"/>
      <c r="D51" s="195"/>
      <c r="E51" s="195"/>
      <c r="F51" s="195"/>
      <c r="G51" s="195"/>
      <c r="H51" s="44">
        <v>2E-3</v>
      </c>
      <c r="I51" s="116">
        <f t="shared" si="0"/>
        <v>4.7177920000000002</v>
      </c>
      <c r="J51" s="19">
        <f t="shared" si="1"/>
        <v>4.3548800000000005</v>
      </c>
    </row>
    <row r="52" spans="1:12">
      <c r="A52" s="32" t="s">
        <v>35</v>
      </c>
      <c r="B52" s="195" t="s">
        <v>128</v>
      </c>
      <c r="C52" s="195"/>
      <c r="D52" s="195"/>
      <c r="E52" s="195"/>
      <c r="F52" s="195"/>
      <c r="G52" s="195"/>
      <c r="H52" s="44">
        <v>0.08</v>
      </c>
      <c r="I52" s="116">
        <f t="shared" si="0"/>
        <v>188.71168000000003</v>
      </c>
      <c r="J52" s="19">
        <f t="shared" si="1"/>
        <v>174.1952</v>
      </c>
    </row>
    <row r="53" spans="1:12">
      <c r="A53" s="311" t="s">
        <v>129</v>
      </c>
      <c r="B53" s="311"/>
      <c r="C53" s="311"/>
      <c r="D53" s="311"/>
      <c r="E53" s="311"/>
      <c r="F53" s="311"/>
      <c r="G53" s="311"/>
      <c r="H53" s="139">
        <f>SUM(H45:H52)</f>
        <v>0.35800000000000004</v>
      </c>
      <c r="I53" s="140">
        <f>TRUNC(SUM(I45:I52),2)</f>
        <v>844.48</v>
      </c>
      <c r="J53" s="19">
        <f>SUM(J45:J52)</f>
        <v>779.52352000000019</v>
      </c>
    </row>
    <row r="54" spans="1:12">
      <c r="A54" s="215" t="s">
        <v>130</v>
      </c>
      <c r="B54" s="215"/>
      <c r="C54" s="215"/>
      <c r="D54" s="215"/>
      <c r="E54" s="215"/>
      <c r="F54" s="215"/>
      <c r="G54" s="215"/>
      <c r="H54" s="215"/>
      <c r="I54" s="215"/>
      <c r="J54" s="19">
        <f>2174.44*34.8%</f>
        <v>756.70511999999997</v>
      </c>
    </row>
    <row r="55" spans="1:12">
      <c r="A55" s="216"/>
      <c r="B55" s="216"/>
      <c r="C55" s="216"/>
      <c r="D55" s="216"/>
      <c r="E55" s="216"/>
      <c r="F55" s="216"/>
      <c r="G55" s="216"/>
      <c r="H55" s="216"/>
      <c r="I55" s="217"/>
    </row>
    <row r="56" spans="1:12">
      <c r="A56" s="206" t="s">
        <v>131</v>
      </c>
      <c r="B56" s="206"/>
      <c r="C56" s="206"/>
      <c r="D56" s="206"/>
      <c r="E56" s="206"/>
      <c r="F56" s="206"/>
      <c r="G56" s="206"/>
      <c r="H56" s="57"/>
      <c r="I56" s="52" t="s">
        <v>108</v>
      </c>
    </row>
    <row r="57" spans="1:12">
      <c r="A57" s="32" t="s">
        <v>13</v>
      </c>
      <c r="B57" s="213" t="s">
        <v>132</v>
      </c>
      <c r="C57" s="213"/>
      <c r="D57" s="213"/>
      <c r="E57" s="213"/>
      <c r="F57" s="213"/>
      <c r="G57" s="213"/>
      <c r="H57" s="22" t="s">
        <v>133</v>
      </c>
      <c r="I57" s="137">
        <v>49.68</v>
      </c>
      <c r="J57" s="125">
        <f>2*22*3.8</f>
        <v>167.2</v>
      </c>
      <c r="K57" s="110">
        <f>1958.74*0.06</f>
        <v>117.5244</v>
      </c>
      <c r="L57">
        <f>167.2-117.52</f>
        <v>49.679999999999993</v>
      </c>
    </row>
    <row r="58" spans="1:12">
      <c r="A58" s="32" t="s">
        <v>14</v>
      </c>
      <c r="B58" s="213" t="s">
        <v>134</v>
      </c>
      <c r="C58" s="213"/>
      <c r="D58" s="213"/>
      <c r="E58" s="213"/>
      <c r="F58" s="213"/>
      <c r="G58" s="213"/>
      <c r="H58" s="22" t="s">
        <v>133</v>
      </c>
      <c r="I58" s="58">
        <v>0</v>
      </c>
    </row>
    <row r="59" spans="1:12">
      <c r="A59" s="32" t="s">
        <v>15</v>
      </c>
      <c r="B59" s="213" t="s">
        <v>135</v>
      </c>
      <c r="C59" s="213"/>
      <c r="D59" s="213"/>
      <c r="E59" s="213"/>
      <c r="F59" s="213"/>
      <c r="G59" s="213"/>
      <c r="H59" s="22" t="s">
        <v>133</v>
      </c>
      <c r="I59" s="58">
        <v>0</v>
      </c>
    </row>
    <row r="60" spans="1:12">
      <c r="A60" s="32" t="s">
        <v>17</v>
      </c>
      <c r="B60" s="213" t="s">
        <v>136</v>
      </c>
      <c r="C60" s="213"/>
      <c r="D60" s="213"/>
      <c r="E60" s="213"/>
      <c r="F60" s="213"/>
      <c r="G60" s="213"/>
      <c r="H60" s="22" t="s">
        <v>133</v>
      </c>
      <c r="I60" s="58">
        <v>0</v>
      </c>
    </row>
    <row r="61" spans="1:12">
      <c r="A61" s="310" t="s">
        <v>137</v>
      </c>
      <c r="B61" s="310"/>
      <c r="C61" s="310"/>
      <c r="D61" s="310"/>
      <c r="E61" s="310"/>
      <c r="F61" s="310"/>
      <c r="G61" s="310"/>
      <c r="H61" s="310"/>
      <c r="I61" s="138">
        <f>TRUNC(SUM(I57:I60),2)</f>
        <v>49.68</v>
      </c>
    </row>
    <row r="62" spans="1:12">
      <c r="A62" s="226" t="s">
        <v>138</v>
      </c>
      <c r="B62" s="227"/>
      <c r="C62" s="227"/>
      <c r="D62" s="227"/>
      <c r="E62" s="227"/>
      <c r="F62" s="227"/>
      <c r="G62" s="227"/>
      <c r="H62" s="227"/>
      <c r="I62" s="228"/>
    </row>
    <row r="63" spans="1:12">
      <c r="A63" s="60"/>
      <c r="B63" s="60"/>
      <c r="C63" s="60"/>
      <c r="D63" s="60"/>
      <c r="E63" s="60"/>
      <c r="F63" s="60"/>
      <c r="G63" s="60"/>
      <c r="H63" s="60"/>
      <c r="I63" s="60"/>
    </row>
    <row r="64" spans="1:12">
      <c r="A64" s="206" t="s">
        <v>139</v>
      </c>
      <c r="B64" s="206"/>
      <c r="C64" s="206"/>
      <c r="D64" s="206"/>
      <c r="E64" s="206"/>
      <c r="F64" s="206"/>
      <c r="G64" s="206"/>
      <c r="H64" s="206"/>
      <c r="I64" s="206"/>
    </row>
    <row r="65" spans="1:11">
      <c r="A65" s="229" t="s">
        <v>140</v>
      </c>
      <c r="B65" s="229"/>
      <c r="C65" s="229"/>
      <c r="D65" s="229"/>
      <c r="E65" s="229"/>
      <c r="F65" s="229"/>
      <c r="G65" s="229"/>
      <c r="H65" s="229"/>
      <c r="I65" s="32" t="s">
        <v>108</v>
      </c>
    </row>
    <row r="66" spans="1:11">
      <c r="A66" s="61" t="s">
        <v>25</v>
      </c>
      <c r="B66" s="195" t="s">
        <v>141</v>
      </c>
      <c r="C66" s="195"/>
      <c r="D66" s="195"/>
      <c r="E66" s="195"/>
      <c r="F66" s="195"/>
      <c r="G66" s="195"/>
      <c r="H66" s="195"/>
      <c r="I66" s="116">
        <f>I39</f>
        <v>400.16</v>
      </c>
    </row>
    <row r="67" spans="1:11">
      <c r="A67" s="62" t="s">
        <v>28</v>
      </c>
      <c r="B67" s="195" t="s">
        <v>142</v>
      </c>
      <c r="C67" s="195"/>
      <c r="D67" s="195"/>
      <c r="E67" s="195"/>
      <c r="F67" s="195"/>
      <c r="G67" s="195"/>
      <c r="H67" s="195"/>
      <c r="I67" s="118">
        <f>I53</f>
        <v>844.48</v>
      </c>
    </row>
    <row r="68" spans="1:11">
      <c r="A68" s="62" t="s">
        <v>38</v>
      </c>
      <c r="B68" s="195" t="s">
        <v>39</v>
      </c>
      <c r="C68" s="195"/>
      <c r="D68" s="195"/>
      <c r="E68" s="195"/>
      <c r="F68" s="195"/>
      <c r="G68" s="195"/>
      <c r="H68" s="195"/>
      <c r="I68" s="118">
        <f>I61</f>
        <v>49.68</v>
      </c>
    </row>
    <row r="69" spans="1:11">
      <c r="A69" s="205" t="s">
        <v>143</v>
      </c>
      <c r="B69" s="205"/>
      <c r="C69" s="205"/>
      <c r="D69" s="205"/>
      <c r="E69" s="205"/>
      <c r="F69" s="205"/>
      <c r="G69" s="205"/>
      <c r="H69" s="205"/>
      <c r="I69" s="120">
        <f>TRUNC(SUM(I66:I68),2)</f>
        <v>1294.32</v>
      </c>
    </row>
    <row r="70" spans="1:11">
      <c r="A70" s="218"/>
      <c r="B70" s="219"/>
      <c r="C70" s="219"/>
      <c r="D70" s="219"/>
      <c r="E70" s="219"/>
      <c r="F70" s="219"/>
      <c r="G70" s="219"/>
      <c r="H70" s="219"/>
      <c r="I70" s="219"/>
    </row>
    <row r="71" spans="1:11">
      <c r="A71" s="220" t="s">
        <v>144</v>
      </c>
      <c r="B71" s="221"/>
      <c r="C71" s="221"/>
      <c r="D71" s="221"/>
      <c r="E71" s="221"/>
      <c r="F71" s="221"/>
      <c r="G71" s="221"/>
      <c r="H71" s="221"/>
      <c r="I71" s="66"/>
    </row>
    <row r="72" spans="1:11">
      <c r="A72" s="222" t="s">
        <v>145</v>
      </c>
      <c r="B72" s="223"/>
      <c r="C72" s="223"/>
      <c r="D72" s="223"/>
      <c r="E72" s="223"/>
      <c r="F72" s="223"/>
      <c r="G72" s="223"/>
      <c r="H72" s="224"/>
      <c r="I72" s="67">
        <f>I32</f>
        <v>1958.7360000000001</v>
      </c>
    </row>
    <row r="73" spans="1:11">
      <c r="A73" s="68">
        <v>3</v>
      </c>
      <c r="B73" s="225" t="s">
        <v>146</v>
      </c>
      <c r="C73" s="225"/>
      <c r="D73" s="225"/>
      <c r="E73" s="225"/>
      <c r="F73" s="225"/>
      <c r="G73" s="225"/>
      <c r="H73" s="68" t="s">
        <v>107</v>
      </c>
      <c r="I73" s="68" t="s">
        <v>108</v>
      </c>
    </row>
    <row r="74" spans="1:11">
      <c r="A74" s="68" t="s">
        <v>13</v>
      </c>
      <c r="B74" s="207" t="s">
        <v>147</v>
      </c>
      <c r="C74" s="208"/>
      <c r="D74" s="208"/>
      <c r="E74" s="208"/>
      <c r="F74" s="208"/>
      <c r="G74" s="209"/>
      <c r="H74" s="133">
        <v>4.1999999999999997E-3</v>
      </c>
      <c r="I74" s="70">
        <f t="shared" ref="I74:I77" si="2">$I$72*H74</f>
        <v>8.2266911999999994</v>
      </c>
    </row>
    <row r="75" spans="1:11">
      <c r="A75" s="68" t="s">
        <v>14</v>
      </c>
      <c r="B75" s="238" t="s">
        <v>148</v>
      </c>
      <c r="C75" s="238"/>
      <c r="D75" s="238"/>
      <c r="E75" s="238"/>
      <c r="F75" s="238"/>
      <c r="G75" s="238"/>
      <c r="H75" s="133">
        <v>0.08</v>
      </c>
      <c r="I75" s="70">
        <f>$I$74*H75</f>
        <v>0.65813529599999998</v>
      </c>
    </row>
    <row r="76" spans="1:11">
      <c r="A76" s="68" t="s">
        <v>15</v>
      </c>
      <c r="B76" s="207" t="s">
        <v>149</v>
      </c>
      <c r="C76" s="208"/>
      <c r="D76" s="208"/>
      <c r="E76" s="208"/>
      <c r="F76" s="208"/>
      <c r="G76" s="209"/>
      <c r="H76" s="133">
        <v>0.04</v>
      </c>
      <c r="I76" s="70">
        <f>$I$74*H76</f>
        <v>0.32906764799999999</v>
      </c>
    </row>
    <row r="77" spans="1:11">
      <c r="A77" s="68" t="s">
        <v>17</v>
      </c>
      <c r="B77" s="207" t="s">
        <v>150</v>
      </c>
      <c r="C77" s="208"/>
      <c r="D77" s="208"/>
      <c r="E77" s="208"/>
      <c r="F77" s="208"/>
      <c r="G77" s="209"/>
      <c r="H77" s="133">
        <v>1.9400000000000001E-2</v>
      </c>
      <c r="I77" s="70">
        <f t="shared" si="2"/>
        <v>37.999478400000001</v>
      </c>
    </row>
    <row r="78" spans="1:11">
      <c r="A78" s="68" t="s">
        <v>18</v>
      </c>
      <c r="B78" s="238" t="s">
        <v>151</v>
      </c>
      <c r="C78" s="238"/>
      <c r="D78" s="238"/>
      <c r="E78" s="238"/>
      <c r="F78" s="238"/>
      <c r="G78" s="238"/>
      <c r="H78" s="134">
        <f>H53</f>
        <v>0.35800000000000004</v>
      </c>
      <c r="I78" s="136">
        <f>$I$77*H78</f>
        <v>13.603813267200001</v>
      </c>
      <c r="J78" s="132">
        <f>(35.8*1.94)/100</f>
        <v>0.69452000000000003</v>
      </c>
    </row>
    <row r="79" spans="1:11">
      <c r="A79" s="68" t="s">
        <v>20</v>
      </c>
      <c r="B79" s="207" t="s">
        <v>152</v>
      </c>
      <c r="C79" s="208"/>
      <c r="D79" s="208"/>
      <c r="E79" s="208"/>
      <c r="F79" s="208"/>
      <c r="G79" s="209"/>
      <c r="H79" s="133">
        <v>0.04</v>
      </c>
      <c r="I79" s="70">
        <f>$I$77*H79</f>
        <v>1.5199791360000001</v>
      </c>
    </row>
    <row r="80" spans="1:11">
      <c r="A80" s="225" t="s">
        <v>153</v>
      </c>
      <c r="B80" s="225"/>
      <c r="C80" s="225"/>
      <c r="D80" s="225"/>
      <c r="E80" s="225"/>
      <c r="F80" s="225"/>
      <c r="G80" s="225"/>
      <c r="H80" s="71">
        <f>TRUNC(SUM(H74:H79),4)</f>
        <v>0.54159999999999997</v>
      </c>
      <c r="I80" s="72">
        <f>TRUNC(SUM(I74:I79),2)</f>
        <v>62.33</v>
      </c>
      <c r="J80">
        <f>1958.74*8.07%</f>
        <v>158.07031800000001</v>
      </c>
      <c r="K80">
        <f>1808.06*7.37%</f>
        <v>133.25402199999999</v>
      </c>
    </row>
    <row r="81" spans="1:11">
      <c r="A81" s="230"/>
      <c r="B81" s="231"/>
      <c r="C81" s="231"/>
      <c r="D81" s="231"/>
      <c r="E81" s="231"/>
      <c r="F81" s="231"/>
      <c r="G81" s="231"/>
      <c r="H81" s="231"/>
      <c r="I81" s="231"/>
    </row>
    <row r="82" spans="1:11">
      <c r="A82" s="201" t="s">
        <v>154</v>
      </c>
      <c r="B82" s="201"/>
      <c r="C82" s="201"/>
      <c r="D82" s="201"/>
      <c r="E82" s="201"/>
      <c r="F82" s="201"/>
      <c r="G82" s="201"/>
      <c r="H82" s="201"/>
      <c r="I82" s="201"/>
    </row>
    <row r="83" spans="1:11">
      <c r="A83" s="232" t="s">
        <v>155</v>
      </c>
      <c r="B83" s="233"/>
      <c r="C83" s="233"/>
      <c r="D83" s="233"/>
      <c r="E83" s="233"/>
      <c r="F83" s="233"/>
      <c r="G83" s="233"/>
      <c r="H83" s="234"/>
      <c r="I83" s="73">
        <f>I32</f>
        <v>1958.7360000000001</v>
      </c>
    </row>
    <row r="84" spans="1:11">
      <c r="A84" s="205" t="s">
        <v>156</v>
      </c>
      <c r="B84" s="205"/>
      <c r="C84" s="205"/>
      <c r="D84" s="205"/>
      <c r="E84" s="205"/>
      <c r="F84" s="205"/>
      <c r="G84" s="205"/>
      <c r="H84" s="32" t="s">
        <v>107</v>
      </c>
      <c r="I84" s="32" t="s">
        <v>108</v>
      </c>
    </row>
    <row r="85" spans="1:11">
      <c r="A85" s="68" t="s">
        <v>13</v>
      </c>
      <c r="B85" s="207" t="s">
        <v>157</v>
      </c>
      <c r="C85" s="208"/>
      <c r="D85" s="208"/>
      <c r="E85" s="208"/>
      <c r="F85" s="208"/>
      <c r="G85" s="209"/>
      <c r="H85" s="131">
        <v>8.9300000000000004E-2</v>
      </c>
      <c r="I85" s="135">
        <f>H85*$I$83</f>
        <v>174.91512480000003</v>
      </c>
    </row>
    <row r="86" spans="1:11">
      <c r="A86" s="68" t="s">
        <v>14</v>
      </c>
      <c r="B86" s="235" t="s">
        <v>158</v>
      </c>
      <c r="C86" s="236"/>
      <c r="D86" s="236"/>
      <c r="E86" s="236"/>
      <c r="F86" s="236"/>
      <c r="G86" s="237"/>
      <c r="H86" s="69">
        <v>8.2000000000000007E-3</v>
      </c>
      <c r="I86" s="135">
        <f>H86*$I$83</f>
        <v>16.061635200000001</v>
      </c>
    </row>
    <row r="87" spans="1:11">
      <c r="A87" s="68" t="s">
        <v>15</v>
      </c>
      <c r="B87" s="238" t="s">
        <v>159</v>
      </c>
      <c r="C87" s="238"/>
      <c r="D87" s="238"/>
      <c r="E87" s="238"/>
      <c r="F87" s="238"/>
      <c r="G87" s="238"/>
      <c r="H87" s="69">
        <v>1.6999999999999999E-3</v>
      </c>
      <c r="I87" s="74">
        <v>0</v>
      </c>
    </row>
    <row r="88" spans="1:11">
      <c r="A88" s="68" t="s">
        <v>17</v>
      </c>
      <c r="B88" s="207" t="s">
        <v>160</v>
      </c>
      <c r="C88" s="208"/>
      <c r="D88" s="208"/>
      <c r="E88" s="208"/>
      <c r="F88" s="208"/>
      <c r="G88" s="209"/>
      <c r="H88" s="133">
        <v>2.9999999999999997E-4</v>
      </c>
      <c r="I88" s="135">
        <f>H88*$I$83</f>
        <v>0.58762079999999994</v>
      </c>
    </row>
    <row r="89" spans="1:11">
      <c r="A89" s="68" t="s">
        <v>18</v>
      </c>
      <c r="B89" s="207" t="s">
        <v>161</v>
      </c>
      <c r="C89" s="208"/>
      <c r="D89" s="208"/>
      <c r="E89" s="208"/>
      <c r="F89" s="208"/>
      <c r="G89" s="209"/>
      <c r="H89" s="133">
        <v>2.9999999999999997E-4</v>
      </c>
      <c r="I89" s="135">
        <f>H89*$I$83</f>
        <v>0.58762079999999994</v>
      </c>
    </row>
    <row r="90" spans="1:11">
      <c r="A90" s="68" t="s">
        <v>20</v>
      </c>
      <c r="B90" s="238" t="s">
        <v>162</v>
      </c>
      <c r="C90" s="238"/>
      <c r="D90" s="238"/>
      <c r="E90" s="238"/>
      <c r="F90" s="238"/>
      <c r="G90" s="238"/>
      <c r="H90" s="69">
        <v>0</v>
      </c>
      <c r="I90" s="74">
        <f>H90*$I$82</f>
        <v>0</v>
      </c>
    </row>
    <row r="91" spans="1:11">
      <c r="A91" s="205" t="s">
        <v>163</v>
      </c>
      <c r="B91" s="205"/>
      <c r="C91" s="205"/>
      <c r="D91" s="205"/>
      <c r="E91" s="205"/>
      <c r="F91" s="205"/>
      <c r="G91" s="205"/>
      <c r="H91" s="47">
        <f>SUM(H85:H90)</f>
        <v>9.9799999999999986E-2</v>
      </c>
      <c r="I91" s="75">
        <f>SUM(I85:I90)</f>
        <v>192.15200160000003</v>
      </c>
      <c r="K91">
        <f>1808.06*8.73%</f>
        <v>157.843638</v>
      </c>
    </row>
    <row r="92" spans="1:11">
      <c r="A92" s="250" t="s">
        <v>164</v>
      </c>
      <c r="B92" s="251"/>
      <c r="C92" s="251"/>
      <c r="D92" s="251"/>
      <c r="E92" s="251"/>
      <c r="F92" s="251"/>
      <c r="G92" s="251"/>
      <c r="H92" s="251"/>
      <c r="I92" s="252"/>
    </row>
    <row r="93" spans="1:11">
      <c r="A93" s="239"/>
      <c r="B93" s="240"/>
      <c r="C93" s="240"/>
      <c r="D93" s="240"/>
      <c r="E93" s="240"/>
      <c r="F93" s="240"/>
      <c r="G93" s="240"/>
      <c r="H93" s="240"/>
      <c r="I93" s="240"/>
    </row>
    <row r="94" spans="1:11">
      <c r="A94" s="241" t="s">
        <v>165</v>
      </c>
      <c r="B94" s="242"/>
      <c r="C94" s="242"/>
      <c r="D94" s="242"/>
      <c r="E94" s="242"/>
      <c r="F94" s="242"/>
      <c r="G94" s="243"/>
      <c r="H94" s="76" t="s">
        <v>107</v>
      </c>
      <c r="I94" s="76" t="s">
        <v>108</v>
      </c>
    </row>
    <row r="95" spans="1:11">
      <c r="A95" s="32" t="s">
        <v>13</v>
      </c>
      <c r="B95" s="244" t="s">
        <v>166</v>
      </c>
      <c r="C95" s="245"/>
      <c r="D95" s="245"/>
      <c r="E95" s="245"/>
      <c r="F95" s="245"/>
      <c r="G95" s="246"/>
      <c r="H95" s="44">
        <v>0</v>
      </c>
      <c r="I95" s="77">
        <f>$I$31*H95</f>
        <v>0</v>
      </c>
    </row>
    <row r="96" spans="1:11">
      <c r="A96" s="205" t="s">
        <v>167</v>
      </c>
      <c r="B96" s="205"/>
      <c r="C96" s="205"/>
      <c r="D96" s="205"/>
      <c r="E96" s="205"/>
      <c r="F96" s="205"/>
      <c r="G96" s="205"/>
      <c r="H96" s="47">
        <f>TRUNC(SUM(H95),4)</f>
        <v>0</v>
      </c>
      <c r="I96" s="59">
        <f>TRUNC(SUM(I95),2)</f>
        <v>0</v>
      </c>
    </row>
    <row r="97" spans="1:9">
      <c r="A97" s="247"/>
      <c r="B97" s="248"/>
      <c r="C97" s="248"/>
      <c r="D97" s="248"/>
      <c r="E97" s="248"/>
      <c r="F97" s="248"/>
      <c r="G97" s="248"/>
      <c r="H97" s="248"/>
      <c r="I97" s="248"/>
    </row>
    <row r="98" spans="1:9">
      <c r="A98" s="249" t="s">
        <v>168</v>
      </c>
      <c r="B98" s="249"/>
      <c r="C98" s="249"/>
      <c r="D98" s="249"/>
      <c r="E98" s="249"/>
      <c r="F98" s="249"/>
      <c r="G98" s="249"/>
      <c r="H98" s="249"/>
      <c r="I98" s="249"/>
    </row>
    <row r="99" spans="1:9">
      <c r="A99" s="205" t="s">
        <v>46</v>
      </c>
      <c r="B99" s="205"/>
      <c r="C99" s="205"/>
      <c r="D99" s="205"/>
      <c r="E99" s="205"/>
      <c r="F99" s="205"/>
      <c r="G99" s="205"/>
      <c r="H99" s="205"/>
      <c r="I99" s="32" t="s">
        <v>108</v>
      </c>
    </row>
    <row r="100" spans="1:9">
      <c r="A100" s="32" t="s">
        <v>48</v>
      </c>
      <c r="B100" s="196" t="s">
        <v>169</v>
      </c>
      <c r="C100" s="196"/>
      <c r="D100" s="196"/>
      <c r="E100" s="196"/>
      <c r="F100" s="196"/>
      <c r="G100" s="196"/>
      <c r="H100" s="196"/>
      <c r="I100" s="45">
        <f>I91</f>
        <v>192.15200160000003</v>
      </c>
    </row>
    <row r="101" spans="1:9">
      <c r="A101" s="37" t="s">
        <v>52</v>
      </c>
      <c r="B101" s="196" t="s">
        <v>170</v>
      </c>
      <c r="C101" s="196"/>
      <c r="D101" s="196"/>
      <c r="E101" s="196"/>
      <c r="F101" s="196"/>
      <c r="G101" s="196"/>
      <c r="H101" s="196"/>
      <c r="I101" s="78">
        <f>I96</f>
        <v>0</v>
      </c>
    </row>
    <row r="102" spans="1:9">
      <c r="A102" s="205" t="s">
        <v>171</v>
      </c>
      <c r="B102" s="205"/>
      <c r="C102" s="205"/>
      <c r="D102" s="205"/>
      <c r="E102" s="205"/>
      <c r="F102" s="205"/>
      <c r="G102" s="205"/>
      <c r="H102" s="205"/>
      <c r="I102" s="79">
        <f>I91+I96</f>
        <v>192.15200160000003</v>
      </c>
    </row>
    <row r="103" spans="1:9">
      <c r="A103" s="218"/>
      <c r="B103" s="219"/>
      <c r="C103" s="219"/>
      <c r="D103" s="219"/>
      <c r="E103" s="219"/>
      <c r="F103" s="219"/>
      <c r="G103" s="219"/>
      <c r="H103" s="219"/>
      <c r="I103" s="219"/>
    </row>
    <row r="104" spans="1:9">
      <c r="A104" s="201" t="s">
        <v>172</v>
      </c>
      <c r="B104" s="201"/>
      <c r="C104" s="201"/>
      <c r="D104" s="201"/>
      <c r="E104" s="201"/>
      <c r="F104" s="201"/>
      <c r="G104" s="201"/>
      <c r="H104" s="201"/>
      <c r="I104" s="201"/>
    </row>
    <row r="105" spans="1:9">
      <c r="A105" s="32">
        <v>5</v>
      </c>
      <c r="B105" s="205" t="s">
        <v>173</v>
      </c>
      <c r="C105" s="205"/>
      <c r="D105" s="205"/>
      <c r="E105" s="205"/>
      <c r="F105" s="205"/>
      <c r="G105" s="205"/>
      <c r="H105" s="32"/>
      <c r="I105" s="32" t="s">
        <v>108</v>
      </c>
    </row>
    <row r="106" spans="1:9">
      <c r="A106" s="32" t="s">
        <v>13</v>
      </c>
      <c r="B106" s="213" t="s">
        <v>174</v>
      </c>
      <c r="C106" s="213"/>
      <c r="D106" s="213"/>
      <c r="E106" s="213"/>
      <c r="F106" s="213"/>
      <c r="G106" s="213"/>
      <c r="H106" s="22" t="s">
        <v>133</v>
      </c>
      <c r="I106" s="77">
        <v>20</v>
      </c>
    </row>
    <row r="107" spans="1:9">
      <c r="A107" s="32" t="s">
        <v>14</v>
      </c>
      <c r="B107" s="213" t="s">
        <v>58</v>
      </c>
      <c r="C107" s="213"/>
      <c r="D107" s="213"/>
      <c r="E107" s="213"/>
      <c r="F107" s="213"/>
      <c r="G107" s="213"/>
      <c r="H107" s="22" t="s">
        <v>133</v>
      </c>
      <c r="I107" s="77">
        <v>0</v>
      </c>
    </row>
    <row r="108" spans="1:9">
      <c r="A108" s="80" t="s">
        <v>15</v>
      </c>
      <c r="B108" s="213" t="s">
        <v>59</v>
      </c>
      <c r="C108" s="213"/>
      <c r="D108" s="213"/>
      <c r="E108" s="213"/>
      <c r="F108" s="213"/>
      <c r="G108" s="213"/>
      <c r="H108" s="22" t="s">
        <v>133</v>
      </c>
      <c r="I108" s="77">
        <v>0</v>
      </c>
    </row>
    <row r="109" spans="1:9">
      <c r="A109" s="205" t="s">
        <v>175</v>
      </c>
      <c r="B109" s="205"/>
      <c r="C109" s="205"/>
      <c r="D109" s="205"/>
      <c r="E109" s="205"/>
      <c r="F109" s="205"/>
      <c r="G109" s="205"/>
      <c r="H109" s="47" t="s">
        <v>133</v>
      </c>
      <c r="I109" s="75">
        <f>TRUNC(SUM(I106:I108),2)</f>
        <v>20</v>
      </c>
    </row>
    <row r="110" spans="1:9">
      <c r="A110" s="39"/>
      <c r="B110" s="40"/>
      <c r="C110" s="40"/>
      <c r="D110" s="40"/>
      <c r="E110" s="40"/>
      <c r="F110" s="40"/>
      <c r="G110" s="40"/>
      <c r="H110" s="81"/>
      <c r="I110" s="82"/>
    </row>
    <row r="111" spans="1:9">
      <c r="A111" s="253" t="s">
        <v>176</v>
      </c>
      <c r="B111" s="254"/>
      <c r="C111" s="254"/>
      <c r="D111" s="254"/>
      <c r="E111" s="254"/>
      <c r="F111" s="254"/>
      <c r="G111" s="254"/>
      <c r="H111" s="255"/>
      <c r="I111" s="83"/>
    </row>
    <row r="112" spans="1:9">
      <c r="A112" s="273" t="s">
        <v>1</v>
      </c>
      <c r="B112" s="274"/>
      <c r="C112" s="274"/>
      <c r="D112" s="274"/>
      <c r="E112" s="274"/>
      <c r="F112" s="274"/>
      <c r="G112" s="274"/>
      <c r="H112" s="275"/>
      <c r="I112" s="84">
        <f>I32+I69+I80+I102+I109</f>
        <v>3527.5380015999999</v>
      </c>
    </row>
    <row r="113" spans="1:11">
      <c r="A113" s="39"/>
      <c r="B113" s="40"/>
      <c r="C113" s="40"/>
      <c r="D113" s="40"/>
      <c r="E113" s="40"/>
      <c r="F113" s="40"/>
      <c r="G113" s="40"/>
      <c r="H113" s="81"/>
      <c r="I113" s="82"/>
    </row>
    <row r="114" spans="1:11">
      <c r="A114" s="276" t="s">
        <v>177</v>
      </c>
      <c r="B114" s="277"/>
      <c r="C114" s="277"/>
      <c r="D114" s="277"/>
      <c r="E114" s="277"/>
      <c r="F114" s="277"/>
      <c r="G114" s="277"/>
      <c r="H114" s="277"/>
      <c r="I114" s="278"/>
    </row>
    <row r="115" spans="1:11">
      <c r="A115" s="32">
        <v>6</v>
      </c>
      <c r="B115" s="205" t="s">
        <v>178</v>
      </c>
      <c r="C115" s="205"/>
      <c r="D115" s="205"/>
      <c r="E115" s="205"/>
      <c r="F115" s="205"/>
      <c r="G115" s="205"/>
      <c r="H115" s="32" t="s">
        <v>107</v>
      </c>
      <c r="I115" s="32" t="s">
        <v>108</v>
      </c>
      <c r="J115" s="19">
        <f>I112</f>
        <v>3527.5380015999999</v>
      </c>
    </row>
    <row r="116" spans="1:11">
      <c r="A116" s="32" t="s">
        <v>13</v>
      </c>
      <c r="B116" s="195" t="s">
        <v>7</v>
      </c>
      <c r="C116" s="195"/>
      <c r="D116" s="195"/>
      <c r="E116" s="195"/>
      <c r="F116" s="195"/>
      <c r="G116" s="195"/>
      <c r="H116" s="85">
        <v>0.05</v>
      </c>
      <c r="I116" s="121">
        <f>H116*I112</f>
        <v>176.37690008000001</v>
      </c>
      <c r="J116" s="19">
        <f>3530.67*5%</f>
        <v>176.5335</v>
      </c>
    </row>
    <row r="117" spans="1:11">
      <c r="A117" s="37" t="s">
        <v>14</v>
      </c>
      <c r="B117" s="195" t="s">
        <v>9</v>
      </c>
      <c r="C117" s="195"/>
      <c r="D117" s="195"/>
      <c r="E117" s="195"/>
      <c r="F117" s="195"/>
      <c r="G117" s="195"/>
      <c r="H117" s="85">
        <v>0.06</v>
      </c>
      <c r="I117" s="121">
        <f>(I112+I116)*H117</f>
        <v>222.23489410079998</v>
      </c>
      <c r="J117">
        <f>3530.67+176.53</f>
        <v>3707.2000000000003</v>
      </c>
      <c r="K117" s="19">
        <f>3492.56*10%</f>
        <v>349.25600000000003</v>
      </c>
    </row>
    <row r="118" spans="1:11">
      <c r="A118" s="279" t="s">
        <v>15</v>
      </c>
      <c r="B118" s="281" t="s">
        <v>8</v>
      </c>
      <c r="C118" s="282"/>
      <c r="D118" s="282"/>
      <c r="E118" s="282"/>
      <c r="F118" s="282"/>
      <c r="G118" s="283"/>
      <c r="H118" s="305">
        <f>E120+E121+E126+E122+E124+E127</f>
        <v>8.6499999999999994E-2</v>
      </c>
      <c r="I118" s="307">
        <f>H118*I129</f>
        <v>371.77006823759075</v>
      </c>
    </row>
    <row r="119" spans="1:11">
      <c r="A119" s="279"/>
      <c r="B119" s="289" t="s">
        <v>179</v>
      </c>
      <c r="C119" s="290"/>
      <c r="D119" s="290"/>
      <c r="E119" s="290"/>
      <c r="F119" s="290"/>
      <c r="G119" s="291"/>
      <c r="H119" s="305"/>
      <c r="I119" s="308"/>
    </row>
    <row r="120" spans="1:11">
      <c r="A120" s="279"/>
      <c r="B120" s="256" t="s">
        <v>180</v>
      </c>
      <c r="C120" s="257"/>
      <c r="D120" s="258"/>
      <c r="E120" s="87">
        <v>6.4999999999999997E-3</v>
      </c>
      <c r="F120" s="88"/>
      <c r="G120" s="89"/>
      <c r="H120" s="306"/>
      <c r="I120" s="308"/>
    </row>
    <row r="121" spans="1:11">
      <c r="A121" s="279"/>
      <c r="B121" s="259" t="s">
        <v>181</v>
      </c>
      <c r="C121" s="260"/>
      <c r="D121" s="261"/>
      <c r="E121" s="90">
        <v>0.03</v>
      </c>
      <c r="F121" s="91"/>
      <c r="G121" s="89"/>
      <c r="H121" s="306"/>
      <c r="I121" s="308"/>
    </row>
    <row r="122" spans="1:11">
      <c r="A122" s="279"/>
      <c r="B122" s="262" t="s">
        <v>182</v>
      </c>
      <c r="C122" s="263"/>
      <c r="D122" s="264"/>
      <c r="E122" s="92"/>
      <c r="F122" s="91"/>
      <c r="G122" s="89"/>
      <c r="H122" s="306"/>
      <c r="I122" s="308"/>
      <c r="J122">
        <f>3326.26+166.3+349.26</f>
        <v>3841.8200000000006</v>
      </c>
      <c r="K122" s="19">
        <f>3841.82/0.9135</f>
        <v>4205.6048166392993</v>
      </c>
    </row>
    <row r="123" spans="1:11">
      <c r="A123" s="280"/>
      <c r="B123" s="265" t="s">
        <v>183</v>
      </c>
      <c r="C123" s="266"/>
      <c r="D123" s="266"/>
      <c r="E123" s="266"/>
      <c r="F123" s="266"/>
      <c r="G123" s="267"/>
      <c r="H123" s="306"/>
      <c r="I123" s="308"/>
    </row>
    <row r="124" spans="1:11">
      <c r="A124" s="280"/>
      <c r="B124" s="268" t="s">
        <v>184</v>
      </c>
      <c r="C124" s="269"/>
      <c r="D124" s="270"/>
      <c r="E124" s="93"/>
      <c r="F124" s="94"/>
      <c r="G124" s="95"/>
      <c r="H124" s="306"/>
      <c r="I124" s="308"/>
      <c r="K124" s="19">
        <f>4205.61*8.65%</f>
        <v>363.78526499999998</v>
      </c>
    </row>
    <row r="125" spans="1:11">
      <c r="A125" s="279"/>
      <c r="B125" s="271" t="s">
        <v>185</v>
      </c>
      <c r="C125" s="266"/>
      <c r="D125" s="266"/>
      <c r="E125" s="266"/>
      <c r="F125" s="266"/>
      <c r="G125" s="272"/>
      <c r="H125" s="305"/>
      <c r="I125" s="308"/>
    </row>
    <row r="126" spans="1:11">
      <c r="A126" s="279"/>
      <c r="B126" s="289" t="s">
        <v>186</v>
      </c>
      <c r="C126" s="290"/>
      <c r="D126" s="291"/>
      <c r="E126" s="87">
        <v>0.05</v>
      </c>
      <c r="F126" s="91"/>
      <c r="G126" s="89"/>
      <c r="H126" s="306"/>
      <c r="I126" s="308"/>
    </row>
    <row r="127" spans="1:11">
      <c r="A127" s="279"/>
      <c r="B127" s="293" t="s">
        <v>182</v>
      </c>
      <c r="C127" s="294"/>
      <c r="D127" s="295"/>
      <c r="E127" s="96"/>
      <c r="F127" s="97"/>
      <c r="G127" s="95"/>
      <c r="H127" s="306"/>
      <c r="I127" s="309"/>
    </row>
    <row r="128" spans="1:11">
      <c r="A128" s="296" t="s">
        <v>187</v>
      </c>
      <c r="B128" s="297"/>
      <c r="C128" s="297"/>
      <c r="D128" s="297"/>
      <c r="E128" s="297"/>
      <c r="F128" s="297"/>
      <c r="G128" s="298"/>
      <c r="H128" s="98">
        <f>SUM(H116:H127)</f>
        <v>0.19650000000000001</v>
      </c>
      <c r="I128" s="120">
        <f>SUM(I116:I127)</f>
        <v>770.38186241839071</v>
      </c>
    </row>
    <row r="129" spans="1:10">
      <c r="A129" s="99"/>
      <c r="B129" s="100"/>
      <c r="C129" s="100"/>
      <c r="D129" s="100"/>
      <c r="E129" s="101"/>
      <c r="F129" s="100"/>
      <c r="G129" s="102"/>
      <c r="H129" s="122">
        <f>1-((8.65)/100)</f>
        <v>0.91349999999999998</v>
      </c>
      <c r="I129" s="104">
        <f>(I112+I116+I117)/H129</f>
        <v>4297.9198640183904</v>
      </c>
    </row>
    <row r="130" spans="1:10">
      <c r="A130" s="299" t="s">
        <v>188</v>
      </c>
      <c r="B130" s="300"/>
      <c r="C130" s="300"/>
      <c r="D130" s="300"/>
      <c r="E130" s="300"/>
      <c r="F130" s="300"/>
      <c r="G130" s="300"/>
      <c r="H130" s="300"/>
      <c r="I130" s="301"/>
    </row>
    <row r="131" spans="1:10">
      <c r="A131" s="205" t="s">
        <v>189</v>
      </c>
      <c r="B131" s="205"/>
      <c r="C131" s="205"/>
      <c r="D131" s="205"/>
      <c r="E131" s="205"/>
      <c r="F131" s="205"/>
      <c r="G131" s="205"/>
      <c r="H131" s="205"/>
      <c r="I131" s="32" t="s">
        <v>108</v>
      </c>
    </row>
    <row r="132" spans="1:10">
      <c r="A132" s="22" t="s">
        <v>13</v>
      </c>
      <c r="B132" s="195" t="str">
        <f>A24</f>
        <v>MÓDULO 1 - COMPOSIÇÃO DA REMUNERAÇÃO</v>
      </c>
      <c r="C132" s="195"/>
      <c r="D132" s="195"/>
      <c r="E132" s="195"/>
      <c r="F132" s="195"/>
      <c r="G132" s="195"/>
      <c r="H132" s="195"/>
      <c r="I132" s="116">
        <f>I32</f>
        <v>1958.7360000000001</v>
      </c>
    </row>
    <row r="133" spans="1:10">
      <c r="A133" s="105" t="s">
        <v>14</v>
      </c>
      <c r="B133" s="195" t="str">
        <f>A35</f>
        <v>MÓDULO 2 – ENCARGOS E BENEFÍCIOS ANUAIS, MENSAIS E DIÁRIOS</v>
      </c>
      <c r="C133" s="195"/>
      <c r="D133" s="195"/>
      <c r="E133" s="195"/>
      <c r="F133" s="195"/>
      <c r="G133" s="195"/>
      <c r="H133" s="195"/>
      <c r="I133" s="118">
        <f>I69</f>
        <v>1294.32</v>
      </c>
    </row>
    <row r="134" spans="1:10">
      <c r="A134" s="105" t="s">
        <v>15</v>
      </c>
      <c r="B134" s="195" t="str">
        <f>A71</f>
        <v>MÓDULO 3 – PROVISÃO PARA RESCISÃO</v>
      </c>
      <c r="C134" s="195"/>
      <c r="D134" s="195"/>
      <c r="E134" s="195"/>
      <c r="F134" s="195"/>
      <c r="G134" s="195"/>
      <c r="H134" s="195"/>
      <c r="I134" s="106">
        <f>I80</f>
        <v>62.33</v>
      </c>
    </row>
    <row r="135" spans="1:10">
      <c r="A135" s="22" t="s">
        <v>17</v>
      </c>
      <c r="B135" s="195" t="str">
        <f>A82</f>
        <v>MÓDULO 4 – CUSTO DE REPOSIÇÃO DO PROFISSIONAL AUSENTE</v>
      </c>
      <c r="C135" s="195"/>
      <c r="D135" s="195"/>
      <c r="E135" s="195"/>
      <c r="F135" s="195"/>
      <c r="G135" s="195"/>
      <c r="H135" s="195"/>
      <c r="I135" s="106">
        <f>I102</f>
        <v>192.15200160000003</v>
      </c>
    </row>
    <row r="136" spans="1:10">
      <c r="A136" s="105" t="s">
        <v>18</v>
      </c>
      <c r="B136" s="195" t="str">
        <f>A104</f>
        <v>MÓDULO 5 – INSUMOS DIVERSOS</v>
      </c>
      <c r="C136" s="195"/>
      <c r="D136" s="195"/>
      <c r="E136" s="195"/>
      <c r="F136" s="195"/>
      <c r="G136" s="195"/>
      <c r="H136" s="195"/>
      <c r="I136" s="106">
        <f>I109</f>
        <v>20</v>
      </c>
    </row>
    <row r="137" spans="1:10">
      <c r="A137" s="37"/>
      <c r="B137" s="205" t="s">
        <v>190</v>
      </c>
      <c r="C137" s="205"/>
      <c r="D137" s="205"/>
      <c r="E137" s="205"/>
      <c r="F137" s="205"/>
      <c r="G137" s="205"/>
      <c r="H137" s="205"/>
      <c r="I137" s="123">
        <f>TRUNC(SUM(I132:I136),2)</f>
        <v>3527.53</v>
      </c>
    </row>
    <row r="138" spans="1:10">
      <c r="A138" s="22" t="s">
        <v>20</v>
      </c>
      <c r="B138" s="195" t="str">
        <f>A114</f>
        <v>MÓDULO 6 – CUSTOS INDIRETOS, TRIBUTOS E LUCRO</v>
      </c>
      <c r="C138" s="195"/>
      <c r="D138" s="195"/>
      <c r="E138" s="195"/>
      <c r="F138" s="195"/>
      <c r="G138" s="195"/>
      <c r="H138" s="195"/>
      <c r="I138" s="124">
        <f>I118+I116+I117</f>
        <v>770.38186241839071</v>
      </c>
    </row>
    <row r="139" spans="1:10">
      <c r="A139" s="292" t="s">
        <v>191</v>
      </c>
      <c r="B139" s="292"/>
      <c r="C139" s="292"/>
      <c r="D139" s="292"/>
      <c r="E139" s="292"/>
      <c r="F139" s="292"/>
      <c r="G139" s="292"/>
      <c r="H139" s="292"/>
      <c r="I139" s="109">
        <f>TRUNC(SUM(I137:I138),2)</f>
        <v>4297.91</v>
      </c>
      <c r="J139" s="113"/>
    </row>
    <row r="141" spans="1:10">
      <c r="I141" s="127">
        <f>I139*12</f>
        <v>51574.92</v>
      </c>
    </row>
  </sheetData>
  <mergeCells count="133">
    <mergeCell ref="A139:H139"/>
    <mergeCell ref="B133:H133"/>
    <mergeCell ref="B134:H134"/>
    <mergeCell ref="B135:H135"/>
    <mergeCell ref="B136:H136"/>
    <mergeCell ref="B137:H137"/>
    <mergeCell ref="B138:H138"/>
    <mergeCell ref="B126:D126"/>
    <mergeCell ref="B127:D127"/>
    <mergeCell ref="A128:G128"/>
    <mergeCell ref="A130:I130"/>
    <mergeCell ref="A131:H131"/>
    <mergeCell ref="B132:H132"/>
    <mergeCell ref="B120:D120"/>
    <mergeCell ref="B121:D121"/>
    <mergeCell ref="B122:D122"/>
    <mergeCell ref="B123:G123"/>
    <mergeCell ref="B124:D124"/>
    <mergeCell ref="B125:G125"/>
    <mergeCell ref="A112:H112"/>
    <mergeCell ref="A114:I114"/>
    <mergeCell ref="B115:G115"/>
    <mergeCell ref="B116:G116"/>
    <mergeCell ref="B117:G117"/>
    <mergeCell ref="A118:A127"/>
    <mergeCell ref="B118:G118"/>
    <mergeCell ref="H118:H127"/>
    <mergeCell ref="I118:I127"/>
    <mergeCell ref="B119:G119"/>
    <mergeCell ref="B105:G105"/>
    <mergeCell ref="B106:G106"/>
    <mergeCell ref="B107:G107"/>
    <mergeCell ref="B108:G108"/>
    <mergeCell ref="A109:G109"/>
    <mergeCell ref="A111:H111"/>
    <mergeCell ref="A99:H99"/>
    <mergeCell ref="B100:H100"/>
    <mergeCell ref="B101:H101"/>
    <mergeCell ref="A102:H102"/>
    <mergeCell ref="A103:I103"/>
    <mergeCell ref="A104:I104"/>
    <mergeCell ref="A93:I93"/>
    <mergeCell ref="A94:G94"/>
    <mergeCell ref="B95:G95"/>
    <mergeCell ref="A96:G96"/>
    <mergeCell ref="A97:I97"/>
    <mergeCell ref="A98:I98"/>
    <mergeCell ref="B87:G87"/>
    <mergeCell ref="B88:G88"/>
    <mergeCell ref="B89:G89"/>
    <mergeCell ref="B90:G90"/>
    <mergeCell ref="A91:G91"/>
    <mergeCell ref="A92:I92"/>
    <mergeCell ref="A81:I81"/>
    <mergeCell ref="A82:I82"/>
    <mergeCell ref="A83:H83"/>
    <mergeCell ref="A84:G84"/>
    <mergeCell ref="B85:G85"/>
    <mergeCell ref="B86:G86"/>
    <mergeCell ref="B75:G75"/>
    <mergeCell ref="B76:G76"/>
    <mergeCell ref="B77:G77"/>
    <mergeCell ref="B78:G78"/>
    <mergeCell ref="B79:G79"/>
    <mergeCell ref="A80:G80"/>
    <mergeCell ref="A69:H69"/>
    <mergeCell ref="A70:I70"/>
    <mergeCell ref="A71:H71"/>
    <mergeCell ref="A72:H72"/>
    <mergeCell ref="B73:G73"/>
    <mergeCell ref="B74:G74"/>
    <mergeCell ref="A62:I62"/>
    <mergeCell ref="A64:I64"/>
    <mergeCell ref="A65:H65"/>
    <mergeCell ref="B66:H66"/>
    <mergeCell ref="B67:H67"/>
    <mergeCell ref="B68:H68"/>
    <mergeCell ref="A56:G56"/>
    <mergeCell ref="B57:G57"/>
    <mergeCell ref="B58:G58"/>
    <mergeCell ref="B59:G59"/>
    <mergeCell ref="B60:G60"/>
    <mergeCell ref="A61:H61"/>
    <mergeCell ref="B50:G50"/>
    <mergeCell ref="B51:G51"/>
    <mergeCell ref="B52:G52"/>
    <mergeCell ref="A53:G53"/>
    <mergeCell ref="A54:I54"/>
    <mergeCell ref="A55:I55"/>
    <mergeCell ref="A44:G44"/>
    <mergeCell ref="B45:G45"/>
    <mergeCell ref="B46:G46"/>
    <mergeCell ref="B47:G47"/>
    <mergeCell ref="B48:G48"/>
    <mergeCell ref="B49:G49"/>
    <mergeCell ref="A36:G36"/>
    <mergeCell ref="B37:G37"/>
    <mergeCell ref="B38:G38"/>
    <mergeCell ref="A39:G39"/>
    <mergeCell ref="A41:I41"/>
    <mergeCell ref="A43:H43"/>
    <mergeCell ref="B29:G29"/>
    <mergeCell ref="B30:G30"/>
    <mergeCell ref="B31:G31"/>
    <mergeCell ref="A32:H32"/>
    <mergeCell ref="A33:I33"/>
    <mergeCell ref="A35:I35"/>
    <mergeCell ref="A23:I23"/>
    <mergeCell ref="A24:I24"/>
    <mergeCell ref="B25:G25"/>
    <mergeCell ref="B26:G26"/>
    <mergeCell ref="B27:G27"/>
    <mergeCell ref="B28:G28"/>
    <mergeCell ref="B19:H19"/>
    <mergeCell ref="B20:H20"/>
    <mergeCell ref="B21:H21"/>
    <mergeCell ref="B10:H10"/>
    <mergeCell ref="A12:I12"/>
    <mergeCell ref="A13:B13"/>
    <mergeCell ref="C13:D13"/>
    <mergeCell ref="E13:I13"/>
    <mergeCell ref="A14:B14"/>
    <mergeCell ref="C14:D14"/>
    <mergeCell ref="E14:I14"/>
    <mergeCell ref="A2:I2"/>
    <mergeCell ref="A5:G5"/>
    <mergeCell ref="A6:I6"/>
    <mergeCell ref="B7:H7"/>
    <mergeCell ref="B8:H8"/>
    <mergeCell ref="B9:H9"/>
    <mergeCell ref="A16:I16"/>
    <mergeCell ref="B17:H17"/>
    <mergeCell ref="B18:H18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B2:F9"/>
  <sheetViews>
    <sheetView showGridLines="0" workbookViewId="0">
      <selection activeCell="G15" sqref="G15"/>
    </sheetView>
  </sheetViews>
  <sheetFormatPr defaultRowHeight="15"/>
  <cols>
    <col min="2" max="2" width="20.85546875" customWidth="1"/>
    <col min="4" max="4" width="8.7109375" bestFit="1" customWidth="1"/>
    <col min="5" max="5" width="12.7109375" bestFit="1" customWidth="1"/>
    <col min="6" max="6" width="14.28515625" bestFit="1" customWidth="1"/>
  </cols>
  <sheetData>
    <row r="2" spans="2:6" ht="15.75" thickBot="1"/>
    <row r="3" spans="2:6" ht="15.75" thickBot="1">
      <c r="B3" s="312" t="s">
        <v>243</v>
      </c>
      <c r="C3" s="313"/>
      <c r="D3" s="313"/>
      <c r="E3" s="313"/>
      <c r="F3" s="314"/>
    </row>
    <row r="4" spans="2:6" ht="30">
      <c r="B4" s="178" t="s">
        <v>231</v>
      </c>
      <c r="C4" s="178" t="s">
        <v>232</v>
      </c>
      <c r="D4" s="178" t="s">
        <v>233</v>
      </c>
      <c r="E4" s="178" t="s">
        <v>234</v>
      </c>
      <c r="F4" s="178" t="s">
        <v>235</v>
      </c>
    </row>
    <row r="5" spans="2:6">
      <c r="B5" s="173" t="s">
        <v>240</v>
      </c>
      <c r="C5" s="174" t="s">
        <v>236</v>
      </c>
      <c r="D5" s="175">
        <v>1</v>
      </c>
      <c r="E5" s="181">
        <v>11322.14</v>
      </c>
      <c r="F5" s="177">
        <f>E5*12</f>
        <v>135865.68</v>
      </c>
    </row>
    <row r="6" spans="2:6">
      <c r="B6" s="173" t="s">
        <v>241</v>
      </c>
      <c r="C6" s="174" t="s">
        <v>236</v>
      </c>
      <c r="D6" s="175">
        <v>1</v>
      </c>
      <c r="E6" s="176">
        <v>11849.93</v>
      </c>
      <c r="F6" s="177">
        <f t="shared" ref="F6:F7" si="0">E6*12</f>
        <v>142199.16</v>
      </c>
    </row>
    <row r="7" spans="2:6" ht="15.75" thickBot="1">
      <c r="B7" s="173" t="s">
        <v>77</v>
      </c>
      <c r="C7" s="174" t="s">
        <v>237</v>
      </c>
      <c r="D7" s="175">
        <v>1</v>
      </c>
      <c r="E7" s="176">
        <v>4327.92</v>
      </c>
      <c r="F7" s="179">
        <f t="shared" si="0"/>
        <v>51935.040000000001</v>
      </c>
    </row>
    <row r="8" spans="2:6" ht="18" customHeight="1" thickBot="1">
      <c r="B8" s="315" t="s">
        <v>242</v>
      </c>
      <c r="C8" s="315"/>
      <c r="D8" s="315"/>
      <c r="E8" s="315"/>
      <c r="F8" s="180">
        <f>SUM(F5:F7)</f>
        <v>329999.87999999995</v>
      </c>
    </row>
    <row r="9" spans="2:6">
      <c r="F9" s="110"/>
    </row>
  </sheetData>
  <mergeCells count="2">
    <mergeCell ref="B3:F3"/>
    <mergeCell ref="B8:E8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Médico</vt:lpstr>
      <vt:lpstr>Odontologo</vt:lpstr>
      <vt:lpstr>Aux Saúde Bucal</vt:lpstr>
      <vt:lpstr>MÉDICO2</vt:lpstr>
      <vt:lpstr>DENTISTA2</vt:lpstr>
      <vt:lpstr>ASB2</vt:lpstr>
      <vt:lpstr>Resumo Mão de Obra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Arcangela Silva Casagrande</dc:creator>
  <cp:lastModifiedBy>am200236</cp:lastModifiedBy>
  <cp:lastPrinted>2019-05-21T18:39:50Z</cp:lastPrinted>
  <dcterms:created xsi:type="dcterms:W3CDTF">2018-01-23T19:35:16Z</dcterms:created>
  <dcterms:modified xsi:type="dcterms:W3CDTF">2019-07-02T20:15:03Z</dcterms:modified>
</cp:coreProperties>
</file>